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hoyos\Desktop\Auditorias Internas 2016\"/>
    </mc:Choice>
  </mc:AlternateContent>
  <bookViews>
    <workbookView xWindow="0" yWindow="0" windowWidth="12075" windowHeight="11340" activeTab="2"/>
  </bookViews>
  <sheets>
    <sheet name="1. IDENTIFICACIÓN RIESGO" sheetId="1" r:id="rId1"/>
    <sheet name="2. ANALISIS Y VALORACION" sheetId="2" r:id="rId2"/>
    <sheet name="3. MAPA" sheetId="3" r:id="rId3"/>
    <sheet name="TABLAS ANALISIS" sheetId="4" r:id="rId4"/>
    <sheet name="TABLAS VALORACION" sheetId="5" r:id="rId5"/>
  </sheets>
  <definedNames>
    <definedName name="_xlnm.Print_Area" localSheetId="0">'1. IDENTIFICACIÓN RIESGO'!$A$1:$F$31</definedName>
    <definedName name="_xlnm.Print_Area" localSheetId="1">'2. ANALISIS Y VALORACION'!$A$1:$Q$15</definedName>
    <definedName name="_xlnm.Print_Area" localSheetId="3">'TABLAS ANALISIS'!$A$1:$L$45</definedName>
    <definedName name="CONTROLES" localSheetId="1">'TABLAS VALORACION'!$B$4:$B$26</definedName>
    <definedName name="CORRUPCION" localSheetId="0">'1. IDENTIFICACIÓN RIESGO'!$A$65:$A$66</definedName>
    <definedName name="CORRUPCION">'1. IDENTIFICACIÓN RIESGO'!$A$65:$A$66</definedName>
    <definedName name="factoresexternos" localSheetId="0">'1. IDENTIFICACIÓN RIESGO'!$J$2:$J$6</definedName>
    <definedName name="factoresinternos">'1. IDENTIFICACIÓN RIESGO'!$K$2:$K$5</definedName>
    <definedName name="OK">'1. IDENTIFICACIÓN RIESGO'!$A$64:$A$66</definedName>
    <definedName name="OLE_LINK1" localSheetId="0">'1. IDENTIFICACIÓN RIESGO'!$A$16</definedName>
    <definedName name="Tipo_de_riesgo" localSheetId="0">'1. IDENTIFICACIÓN RIESGO'!$H$1:$H$9</definedName>
    <definedName name="_xlnm.Print_Titles" localSheetId="0">'1. IDENTIFICACIÓN RIESGO'!$5:$8</definedName>
  </definedNames>
  <calcPr calcId="152511"/>
</workbook>
</file>

<file path=xl/calcChain.xml><?xml version="1.0" encoding="utf-8"?>
<calcChain xmlns="http://schemas.openxmlformats.org/spreadsheetml/2006/main">
  <c r="T60" i="3" l="1"/>
  <c r="T58" i="3"/>
  <c r="A36" i="3" l="1"/>
  <c r="P25" i="3" l="1"/>
  <c r="C47" i="3" l="1"/>
  <c r="G39" i="5" l="1"/>
  <c r="F39" i="5"/>
  <c r="E39" i="5"/>
  <c r="D39" i="5"/>
  <c r="C39" i="5"/>
  <c r="H13" i="2" s="1"/>
  <c r="J25" i="3" s="1"/>
  <c r="B39" i="5"/>
  <c r="I44" i="4"/>
  <c r="I45" i="4" s="1"/>
  <c r="L43" i="4"/>
  <c r="K43" i="4"/>
  <c r="K44" i="4" s="1"/>
  <c r="K45" i="4" s="1"/>
  <c r="J43" i="4"/>
  <c r="I43" i="4"/>
  <c r="H43" i="4"/>
  <c r="G43" i="4"/>
  <c r="G44" i="4" s="1"/>
  <c r="G45" i="4" s="1"/>
  <c r="F43" i="4"/>
  <c r="E43" i="4"/>
  <c r="E44" i="4" s="1"/>
  <c r="E45" i="4" s="1"/>
  <c r="D43" i="4"/>
  <c r="C43" i="4"/>
  <c r="C44" i="4" s="1"/>
  <c r="C45" i="4" s="1"/>
  <c r="T55" i="3"/>
  <c r="T48" i="3"/>
  <c r="R47" i="3"/>
  <c r="Q47" i="3"/>
  <c r="P47" i="3"/>
  <c r="O47" i="3"/>
  <c r="N47" i="3"/>
  <c r="M47" i="3"/>
  <c r="K47" i="3"/>
  <c r="I47" i="3"/>
  <c r="G47" i="3"/>
  <c r="F47" i="3"/>
  <c r="E47" i="3"/>
  <c r="D47" i="3"/>
  <c r="B47" i="3"/>
  <c r="A47" i="3"/>
  <c r="T44" i="3"/>
  <c r="T42" i="3"/>
  <c r="T36" i="3"/>
  <c r="R36" i="3"/>
  <c r="Q36" i="3"/>
  <c r="P36" i="3"/>
  <c r="O36" i="3"/>
  <c r="N36" i="3"/>
  <c r="M36" i="3"/>
  <c r="I36" i="3"/>
  <c r="G36" i="3"/>
  <c r="F36" i="3"/>
  <c r="E36" i="3"/>
  <c r="D36" i="3"/>
  <c r="C36" i="3"/>
  <c r="B36" i="3"/>
  <c r="T35" i="3"/>
  <c r="T33" i="3"/>
  <c r="T31" i="3"/>
  <c r="T26" i="3"/>
  <c r="R25" i="3"/>
  <c r="Q25" i="3"/>
  <c r="O25" i="3"/>
  <c r="N25" i="3"/>
  <c r="M25" i="3"/>
  <c r="K25" i="3"/>
  <c r="I25" i="3"/>
  <c r="G25" i="3"/>
  <c r="F25" i="3"/>
  <c r="E25" i="3"/>
  <c r="D25" i="3"/>
  <c r="C25" i="3"/>
  <c r="B25" i="3"/>
  <c r="I17" i="2"/>
  <c r="H17" i="2"/>
  <c r="B17" i="2"/>
  <c r="A17" i="2"/>
  <c r="I16" i="2"/>
  <c r="J16" i="2" s="1"/>
  <c r="K16" i="2" s="1"/>
  <c r="H16" i="2"/>
  <c r="E16" i="2"/>
  <c r="F16" i="2" s="1"/>
  <c r="I15" i="2"/>
  <c r="H15" i="2"/>
  <c r="J47" i="3" s="1"/>
  <c r="B15" i="2"/>
  <c r="J15" i="2" s="1"/>
  <c r="A15" i="2"/>
  <c r="I14" i="2"/>
  <c r="K36" i="3" s="1"/>
  <c r="H14" i="2"/>
  <c r="J36" i="3" s="1"/>
  <c r="B14" i="2"/>
  <c r="J14" i="2" s="1"/>
  <c r="A14" i="2"/>
  <c r="I13" i="2"/>
  <c r="B13" i="2"/>
  <c r="J13" i="2" s="1"/>
  <c r="A13" i="2"/>
  <c r="T5" i="2"/>
  <c r="B5" i="2"/>
  <c r="T4" i="2"/>
  <c r="K14" i="2" l="1"/>
  <c r="L36" i="3"/>
  <c r="L25" i="3"/>
  <c r="K13" i="2"/>
  <c r="L47" i="3"/>
  <c r="K15" i="2"/>
  <c r="E17" i="2"/>
  <c r="F17" i="2" s="1"/>
  <c r="J17" i="2"/>
  <c r="K17" i="2" s="1"/>
  <c r="E13" i="2"/>
  <c r="E14" i="2"/>
  <c r="E15" i="2"/>
  <c r="H36" i="3" l="1"/>
  <c r="F14" i="2"/>
  <c r="F13" i="2"/>
  <c r="H25" i="3"/>
  <c r="H47" i="3"/>
  <c r="F15" i="2"/>
</calcChain>
</file>

<file path=xl/sharedStrings.xml><?xml version="1.0" encoding="utf-8"?>
<sst xmlns="http://schemas.openxmlformats.org/spreadsheetml/2006/main" count="1007" uniqueCount="638">
  <si>
    <t>ANEXO 1: IDENTIFICACIÓN Y CLASIFICACIÓN DE LOS RIESGOS
Vigencia 2016  Versión  2.0</t>
  </si>
  <si>
    <t>Código formato: PDE-10-001</t>
  </si>
  <si>
    <t>Tipo de riesgo</t>
  </si>
  <si>
    <t>FACTORES EXTERNO</t>
  </si>
  <si>
    <t>FACTORES INTERNOS</t>
  </si>
  <si>
    <t>Código documento:PDE-10
Versión 2.0</t>
  </si>
  <si>
    <t>1. Estrategico</t>
  </si>
  <si>
    <t>Económicos</t>
  </si>
  <si>
    <t>Infraestructura</t>
  </si>
  <si>
    <t>Página 1 de 3</t>
  </si>
  <si>
    <t>2. Imagen</t>
  </si>
  <si>
    <t>Medioambientales</t>
  </si>
  <si>
    <t>Personal</t>
  </si>
  <si>
    <t>3. Operativo</t>
  </si>
  <si>
    <t>Políticos</t>
  </si>
  <si>
    <t>Procesos</t>
  </si>
  <si>
    <t>PROCESO</t>
  </si>
  <si>
    <t>PROCESO DE VIGILANCIA Y CONTROL A LA GESTIÓN FISCAL</t>
  </si>
  <si>
    <t>4. Financiero</t>
  </si>
  <si>
    <t>Sociales</t>
  </si>
  <si>
    <t>Tecnología</t>
  </si>
  <si>
    <t>OBJETIVO DEL PROCESO</t>
  </si>
  <si>
    <t>Ejercer la vigilancia y control a la gestión fiscal de los sujetos de control, en aras del mejoramiento de la calidad de vida de los ciudadanos del Distrito Capital.</t>
  </si>
  <si>
    <t>5. Cumplimiento</t>
  </si>
  <si>
    <t>Tecnólogicos</t>
  </si>
  <si>
    <t>CONTEXTO ESTRATEGICO</t>
  </si>
  <si>
    <t>Tipo de Riesgo</t>
  </si>
  <si>
    <t>DESCRIPCIÓN DEL RIESGO</t>
  </si>
  <si>
    <t xml:space="preserve">CAUSAS
 (Factores internos, externos, agente generador) </t>
  </si>
  <si>
    <t>CONSECUENCIAS POTENCIALES</t>
  </si>
  <si>
    <t>6. Tecnología</t>
  </si>
  <si>
    <t>Externos</t>
  </si>
  <si>
    <t>Internos</t>
  </si>
  <si>
    <t>7. Antijurídico</t>
  </si>
  <si>
    <t>8. Corrupción</t>
  </si>
  <si>
    <t>Omitir información que permita configurar presuntos hallazgos y no dar traslado a las autoridades competentes, o impedir el impulso propio en un proceso sancionatorio.</t>
  </si>
  <si>
    <t>Intereses económicos, políticos o personales, falta de ética profesional.</t>
  </si>
  <si>
    <t xml:space="preserve">Pérdida de recursos públicos, por falta de objetividad en la ejecución del proceso auditor.
Incurrir en sanciones legales por no aplicación de las normas.
Afectación de la Imagen de la Contaloría de Bogotá
</t>
  </si>
  <si>
    <t xml:space="preserve">Falta de conocimiento y/ó experticia por parte del talento humano designado para el desarrollo del proceso auditor por la alta rotación de funcionarios nuevos en el proceso auditor de la entidad. </t>
  </si>
  <si>
    <t>Desconocimiento de los temas de control fiscal.
Falta de actualización en normas de auditoria.
Falta de capacitación.
Falta de compromiso</t>
  </si>
  <si>
    <t>No conformidad del producto.
Hallazgos sin contundencia.
Incurrir en sanciones legales por no aplicación de las normas.
Inadecuada vigilancia y control a los recursos del erario público</t>
  </si>
  <si>
    <t>9. Otro riesgos</t>
  </si>
  <si>
    <t xml:space="preserve">Falta de efectividad en los resultados del ejercicio del control fiscal.  </t>
  </si>
  <si>
    <t xml:space="preserve">Inadecuada planeación del proceso de vigilancia y control .
Falta de analisis de información que soporte la actuación fiscal.
Desconocimeinto de los procedimientos.
Posible incumplimiento en la presentación de los productos en cuanto a forma, fondo y plazos determinados en los procedimientos.
</t>
  </si>
  <si>
    <t>Afectación de la imagen de la contraloría de Bogotá.
Perdida de credibilidad y confianza</t>
  </si>
  <si>
    <t xml:space="preserve">Tabla No. 1. FACTORES EXTERNOS E INTERNOS DEL RIESGOS QUE PUEDEN SER CONSIDERADOS </t>
  </si>
  <si>
    <t>FACTORES EXTERNOS</t>
  </si>
  <si>
    <t>Económicos: disponibilidad de capital, emisión de deuda o no pago de la misma, liquidez, Mercados financieros, desempleo, competencia</t>
  </si>
  <si>
    <t>Infraestructura: disponibilidad de activos, Capacidad de los activos, acceso al capital</t>
  </si>
  <si>
    <t>Medioambientales: emisiones y residuos, Energía, catástrofes naturales, desarrollo Sostenible</t>
  </si>
  <si>
    <t>Personal: capacidad del personal, salud, Seguridad</t>
  </si>
  <si>
    <t>Políticos: cambios de gobierno, legislación, políticas públicas, regulación</t>
  </si>
  <si>
    <t>Procesos: capacidad, diseño, ejecución, proveedores, entradas, salidas, conocimiento</t>
  </si>
  <si>
    <t>Sociales: demografía, responsabilidad social, terrorismo.</t>
  </si>
  <si>
    <t>Tecnología: integridad de datos, disponibilidad de datos y sistemas, desarrollo, producción, mantenimiento</t>
  </si>
  <si>
    <t>Tecnológicos: interrupciones, comercio electrónico, datos externos, tecnología emergente.</t>
  </si>
  <si>
    <t xml:space="preserve"> Tabla No. 2. MATRIZ DEFINICIÓN DEL RIESGO </t>
  </si>
  <si>
    <t>Descripción del riesgo</t>
  </si>
  <si>
    <t>Acción u Omisión</t>
  </si>
  <si>
    <t>Uso del poder</t>
  </si>
  <si>
    <t xml:space="preserve">Desviar la gestión de lo público </t>
  </si>
  <si>
    <t>Beneficio particular</t>
  </si>
  <si>
    <t>SI</t>
  </si>
  <si>
    <t>NO</t>
  </si>
  <si>
    <t xml:space="preserve">Nota. Aplica para todos los riesgos </t>
  </si>
  <si>
    <t>CORRUPCION</t>
  </si>
  <si>
    <t xml:space="preserve">            </t>
  </si>
  <si>
    <t>ANEXO 2. ANÁLISIS Y VALORACIÓN DE RIESGOS 
Vigencia 2016     Versión 2.0</t>
  </si>
  <si>
    <t>Código formato: PDE-10-002</t>
  </si>
  <si>
    <t>TABLA 4. FORMULA A UTILIZAR</t>
  </si>
  <si>
    <t>FORMULA PARA DETERMINAR ZONA DE RIESGO</t>
  </si>
  <si>
    <t>Página 2 de 3</t>
  </si>
  <si>
    <t>Riesgo de Gestión</t>
  </si>
  <si>
    <t>Riesgo corrupción</t>
  </si>
  <si>
    <t>Riesgo</t>
  </si>
  <si>
    <t>Análisis del riesgo</t>
  </si>
  <si>
    <t>Valoración del riesgo</t>
  </si>
  <si>
    <t>Riesgo Inherente</t>
  </si>
  <si>
    <t>Controles</t>
  </si>
  <si>
    <t>Riesgo Residual</t>
  </si>
  <si>
    <t>Acciones Asociadas al Control</t>
  </si>
  <si>
    <t>Probabilidad</t>
  </si>
  <si>
    <t>Impacto</t>
  </si>
  <si>
    <t>Zona del riesgo</t>
  </si>
  <si>
    <t>Medida de respuesta</t>
  </si>
  <si>
    <t>Período de ejecución</t>
  </si>
  <si>
    <t xml:space="preserve">Acciones </t>
  </si>
  <si>
    <t>Indicador</t>
  </si>
  <si>
    <t>Área
Responsable</t>
  </si>
  <si>
    <t>Registro</t>
  </si>
  <si>
    <t>TABLA 5. MEDIDA DE RESPUESTA</t>
  </si>
  <si>
    <t>B (baja)</t>
  </si>
  <si>
    <t>ZONA DE RIESGO</t>
  </si>
  <si>
    <t>MEDIDA RIESGO DE GESTION</t>
  </si>
  <si>
    <t>MEDIDA RIESGO DE CORRUPCION</t>
  </si>
  <si>
    <t>M (moderada)</t>
  </si>
  <si>
    <t xml:space="preserve">Baja </t>
  </si>
  <si>
    <t>Asumir el riesgo.</t>
  </si>
  <si>
    <t>Eliminarse o reducirse fácilmente con los controles establecidos en la entidad</t>
  </si>
  <si>
    <t>A (alta)</t>
  </si>
  <si>
    <t>Fecha Inicio</t>
  </si>
  <si>
    <t>Fecha Final</t>
  </si>
  <si>
    <t>Moderada</t>
  </si>
  <si>
    <t>Asumir el riesgo, reducir el riesgo.</t>
  </si>
  <si>
    <t>Eliminar el riesgo de corrupción o por lo menos llevarlo a la Zona de Riesgo Baja.</t>
  </si>
  <si>
    <t>E (extrema)</t>
  </si>
  <si>
    <t>Alta</t>
  </si>
  <si>
    <t>Reducir el riesgo, evitar el riesgo, compartir o transferir.</t>
  </si>
  <si>
    <t xml:space="preserve">Llevar los riesgos a la Zona de Riesgo Moderada, Baja o eliminarlo. </t>
  </si>
  <si>
    <t>Normas claras y aplicadas</t>
  </si>
  <si>
    <t xml:space="preserve">Rotar a los funcionarios de la dependecia dentro de los sujetos adscritos a la dirección sectorial.
</t>
  </si>
  <si>
    <t>No. De funcionarios rotados  /Total  de funcionarios que realizan auditoría en la dirección sectorial*100</t>
  </si>
  <si>
    <t>Direcciones Sectoriales de Fiscalización</t>
  </si>
  <si>
    <t xml:space="preserve">Memorandos de asignacion
</t>
  </si>
  <si>
    <t>Extrema</t>
  </si>
  <si>
    <t>Reducir el riesgo, Evitar,  compartir o transferir</t>
  </si>
  <si>
    <t>Tratamiento prioritario. Se deben implementar los controles orientados a reducir la posibilidad de ocurrencia del riesgo o disminuir el impacto de sus efectos y tomar las medidas de protección.</t>
  </si>
  <si>
    <t>Procedimientos formales aplicados</t>
  </si>
  <si>
    <t>Realizar actividades de inducción al interior de las dependencias,  que permitan transmitir conocimiento.</t>
  </si>
  <si>
    <t>No. de inducciones realizadas  / Total de funcionarios nuevos en las sectoriales * 100</t>
  </si>
  <si>
    <t>Formato de inducción</t>
  </si>
  <si>
    <t>Monitoreo de riesgos</t>
  </si>
  <si>
    <t>Realizar seguimientos  a la aplicación de los procedimientos vigentes</t>
  </si>
  <si>
    <t>No.  mesas realizadas en la Dirección  / No. Mesas programados en la direccion sobre la aplicación de procedmientos* 100</t>
  </si>
  <si>
    <t xml:space="preserve">Actas de mesas de trabajo suscritas en la Dirección 
</t>
  </si>
  <si>
    <t>ANEXO 3. MAPA DE RIESGOS INSTITUCIONAL
Vigencia 2016    Versión 2.0</t>
  </si>
  <si>
    <t>Código formato: PDE-10-003</t>
  </si>
  <si>
    <t>Página 3 de 3</t>
  </si>
  <si>
    <t>Entidad: CONTRALORIA DE BOGOTA D.C</t>
  </si>
  <si>
    <t>Identificación del riesgo</t>
  </si>
  <si>
    <t>Valoración del Riesgo de Corrupción</t>
  </si>
  <si>
    <t>Monitoreo y Revisión
(Responsable del Proceso)</t>
  </si>
  <si>
    <t>Seguimiento y Verificación
(Oficina de Control Interno)</t>
  </si>
  <si>
    <t>Causa</t>
  </si>
  <si>
    <t>Consecuencias</t>
  </si>
  <si>
    <t>Monitoreo Acciones</t>
  </si>
  <si>
    <t>Nivel de avance del Indicador</t>
  </si>
  <si>
    <t>Verificación Acciones adelantadas</t>
  </si>
  <si>
    <t>Estado
A: Abierto
M: Mitigado
MA: Materializado</t>
  </si>
  <si>
    <t>Observaciones</t>
  </si>
  <si>
    <t>ABRIL 30/2016 DIRECCIÓN DE REACCION INMEDIATA: No Aplica dado que el DRI no genera hallazgos de auditoría ni procesos sancionatorios</t>
  </si>
  <si>
    <t>N.A.</t>
  </si>
  <si>
    <t xml:space="preserve">ABRIL  30/2016 DESARROLLO ECONOMICO:  Los funcionarios tal como aparece en los memorandos de asignación de radicados:
Auditoría Regularidad SDDE , Radicado 3-2016-01374
Auditoría Regularidad IDT, Radicado 3-2016-01368
Auditoría Desempeño IVEST IN BOGOTA, Radicado 3-2016-07605
Auditoría Desempeño SDDE, Radicado 3-2016-09951
Auditoria Desempeño IPES, Radicado 3-2016-09955
Adicionalmenmte por disposición de la alta gerencia, se han presentados traslado e ingreso de nuevos funcionarios .
</t>
  </si>
  <si>
    <t>ABRIL 30 DE 2016 EDUCACIÓN: En la Dirección hay 38 funcionarios realizando auditoria, de los cuales todos han sido rotados entre las 6 auditorias programadas entre el 02 de enero al 30 de abril de 2016, de la Dirección Sector Educación, Cultura, Recreación y Deporte.</t>
  </si>
  <si>
    <t>ABRIL 30/2016 HABITAT: Los uditores que ejecutaron las 5 auditorías De Regularidad iniciales, fueron ratados para la ejecución de 2 De Regularidad y 3 De Desempeño que están en ejecución, conforme el PAD 2016 - Versión 2.0</t>
  </si>
  <si>
    <t>Seguimiento a 30-04-2016 INTEGRACION SOCIAL
La Dirección sólo tiene dos sujetos de control y ha asignado los funcionarios en las auditorías de regularidad programadas en el PAD 2016. En este período se ha dado el retiro o traslado de 5 funcionarios auditores (Laura Jiménez, Jhon J. Bobadilla, Lina Garzón, Angel Velásquez, Jessica Ospitia). Se vincularon 3 funcionarios (Diodela Herrera, William Erazo, Esmeralda Caballero) que se han incorporado a las auditorías que se encuentran en ejecución (regularidad SDIS y desempeño SDIS).</t>
  </si>
  <si>
    <t>ABRIL 30/2016 MOVILIDAD Los nuevos equipos  de auditoria, fueron conformados por 40 auditores distribuidos en las 4 auditorias de regularidad.</t>
  </si>
  <si>
    <t xml:space="preserve">Seguimiento a abril de 2016: Participación ciudadana y Desarrollo Local
Se ratifica el seguimiento a diciembre, a la fecha se han rotado 65 de 119 funcionarios para un porcentaje de 55%
</t>
  </si>
  <si>
    <t xml:space="preserve">ABRIL 30/2016 SALUD: En este cuatrimestre , la Dirección Salud ha presentado una alta rotación de personal ya que han ingresado 12 auditores y rotación de 2 gerentes, y han salido de la Dirección 6 personas, debido a las modificaciones de la planta global de la entidad.   Por otra parte, de las 16 auditorías realizadas en este período se ha realizado rotación de los integrantes de los equipos auditores, teniendo en cuenta los perfiles profesionales y los requerimientos de la auditoría. </t>
  </si>
  <si>
    <t>ABRIL 30/2016 SERVICIOS PUBLICOS Memorandos de Asignación 3-2016-02152 Emgesa, 3-2016-01914 EAB, 3-2016-01916 Aguas de Btá, 3-2016-01921 Etb y 3-2016-02151 EEB.</t>
  </si>
  <si>
    <t>ABRIL 30/2016 DRI: Durante el periodo Enero - Abril de 2016 se realizaron siete  (7) inducciones a funcionarios asignados a la Dirección, según consta en las Actas de Inducción enviadas a Talento Humano</t>
  </si>
  <si>
    <t xml:space="preserve">ABRIL  30/2016 DESARROLLO ECONOMICO: Teniendo en cuenta las directrices y los procedimientos, Cada vez que se genera un traslado o llegada de nuevo funcionario a la dependencia se realiza la correspondiente inducción al puesto de trabajo, lo cual queda evidenciado en los formatos que para ello se encuentra dispuesto y que reposan en talento humano. </t>
  </si>
  <si>
    <t xml:space="preserve">ABRIL 30/2016 EDUCACIÓN  han llegado 12 funcionarios entre el 02 de enero al 30 de abril de 2016, de los cuales a la totalidad se les ha realizado inducción.  Los formatos de inducción se han remitido a la Dirección de Talento Humano, mediante los siguientes memorandos Nos.: 3-2016-08505, 3-2016-09948, 3-2016-05348, 3-2016-04565, 3-2016-00940 y 3-2016-00944. </t>
  </si>
  <si>
    <t>ABRIL 30/2016 GOBIERNO: Llegaron cinco funcionarios nuevos y uno trasladado, se realizaron las 6 inducciones a 30 de abril.</t>
  </si>
  <si>
    <t>ABRIL 30/2016 HABITAT: En lo corrido de la presente vigencia se han realizado 7 inducciones a funcionarios nuevos en la Dirección Sectorial</t>
  </si>
  <si>
    <t>ABRIL 30/2016 INTEGRACION SOCIAL: En la vigencia 2016 se han vinculado 4 funcionarios nuevos y han llegado por traslado 4 funcionarios a los cuales se les ha dado la inducción respectiva</t>
  </si>
  <si>
    <t xml:space="preserve">ABRIL 30/2016 MOVILIDAD: Durante este periodo se han realizado cuatro inducciones a los funcionarios nuevos.  </t>
  </si>
  <si>
    <t xml:space="preserve">ABRIL 30/20156 PARTICIPACIÓN CIUDADANA Y DESARROLLO LOCAL: Se le realizaron las inducciones a los 11 funcionarios nuevos que llegaron a la Dirección en el primer cuatarimestre de 2016.
</t>
  </si>
  <si>
    <t xml:space="preserve">ABRIL 30/2016 SALUD: En este cuatrimestre , a la Dirección Salud han ingresado 19 funcionarios; a los cuales la Directora Técnica Sectorial les realizó la respectiva inducción. </t>
  </si>
  <si>
    <t>ABRIL 30/2016 SERVICIOS PUBLICOS: Memorandos envio de formatos de inducción: 3-2016-08014 (2 funfionarios), 3-2016-09465 y 3-2016-07369 (2 funionarios)</t>
  </si>
  <si>
    <t>ABRIL 30/2016 DRI: Durante el periodo Enero -  Abril de 2016 se realizaron tres (3) Mesas de trabajo, como seguimiento al procedimiento de la Indagación preliminar</t>
  </si>
  <si>
    <t>ABRIL 30/2016 EDUCACIÓN: Estamos en espera del procedimiento de la Dirección de  Planeación.</t>
  </si>
  <si>
    <t>N.A</t>
  </si>
  <si>
    <t>Seguimiento a 30-04-2016 GOBIERNO
No Aplica en tanto se está a la espera de la revisión y ajuste a los procedimientos que actualmente está realizando la Dirección de Planeación. 
Se propone la revisión de la actividad y del indicador en reunión de equipo de análisis</t>
  </si>
  <si>
    <t>N/A</t>
  </si>
  <si>
    <t>ABRIL 30/2016 HABITAT: Hasta la fecha no ha sido posible llevar a cabo mesas sobre la aplicación de procedimientos</t>
  </si>
  <si>
    <t>ABRIL 30/2016 INTEGRACION SOCIAL:  No Aplica en tanto se está a la espera de la revisión y ajuste a los procedimientos que actualmente está realizando la Dirección de Planeación. 
Se propone la revisión de la actividad y del indicador en reunión de equipo de análisis</t>
  </si>
  <si>
    <t>ABRIL 30/2016 MOVILIDAD Esta actividad se encuenta en cero por ciento de avance, toda vez que se está esperando la actualización por parte de la Dirección de Planeación.</t>
  </si>
  <si>
    <t xml:space="preserve">ABRIL 30/2016 PARTICIPACION CIUDADANA Y DESARROLLO LOCAL: Se ratifica el seguimiento a diciembre, a la fecha se han desarrollado 146 mesas en las que se ha realizado seguimiento a la aplicación de los procedimientos vigentes.
</t>
  </si>
  <si>
    <t>ABRIL 30/2016 SALUD: En este cuatrimestre , la Dirección Salud ha realizado la totalidad de las mesas de trabajo programadas (46), en las cuales se ha verificado el cumplimiento de los procedimientos establecidos para el PVCGF.</t>
  </si>
  <si>
    <t>ABRIL 30/2016 SERVICIOS PÚBLICOS: En carpeta de la Dirección reposan las 12 actas de comité técnico en las que se registra la verificación de forma y fondo la ejecución de las auditorías.</t>
  </si>
  <si>
    <t>TABLA 3. MEDICION DE RIESGOS - PROBABILIDAD</t>
  </si>
  <si>
    <t>Descriptor</t>
  </si>
  <si>
    <t>Descripción</t>
  </si>
  <si>
    <t>Frecuencia</t>
  </si>
  <si>
    <t>calificación</t>
  </si>
  <si>
    <t>Rara vez o raro</t>
  </si>
  <si>
    <t>El evento puede ocurrir solo en circunstancias excepcionales</t>
  </si>
  <si>
    <t>No se ha presentado en los últimos 5 años</t>
  </si>
  <si>
    <t>Improbable</t>
  </si>
  <si>
    <t>El evento puede ocurrir en algún momento.</t>
  </si>
  <si>
    <t>Al menos de una vez en los últimos 5 años.</t>
  </si>
  <si>
    <t>Posible</t>
  </si>
  <si>
    <t xml:space="preserve">El evento podría ocurrir en algún momento </t>
  </si>
  <si>
    <t>Al menos de una vez en los últimos 2 años.</t>
  </si>
  <si>
    <t>Probable</t>
  </si>
  <si>
    <t>El evento probablemente ocurrirá en la mayoría de las circunstancias</t>
  </si>
  <si>
    <t>Al menos de una vez en el último año.</t>
  </si>
  <si>
    <t xml:space="preserve">Casi seguro </t>
  </si>
  <si>
    <t xml:space="preserve">Se espera que el evento ocurra en la mayoría de las circunstancias </t>
  </si>
  <si>
    <t>Más de una vez al año.</t>
  </si>
  <si>
    <t>Nota Aplica para todo tipo de riesgos</t>
  </si>
  <si>
    <t>TABLA 4. MEDICION DE RIESGOS - IMPACTO - NO APLICA CORRUPCIÓN</t>
  </si>
  <si>
    <t>calificación riesgos estratégicos</t>
  </si>
  <si>
    <t>Insignificante</t>
  </si>
  <si>
    <t xml:space="preserve">Si el hecho llegara a presentarse, tendría consecuencias o efectos mínimos sobre la entidad. </t>
  </si>
  <si>
    <t>Menor</t>
  </si>
  <si>
    <t xml:space="preserve">Si el hecho llegara a presentarse, tendría bajo impacto o efecto sobre la entidad. </t>
  </si>
  <si>
    <t>Moderado</t>
  </si>
  <si>
    <t xml:space="preserve">Si el hecho llegara a presentarse, tendría medianas consecuencias o efectos sobre la entidad. </t>
  </si>
  <si>
    <t>Mayor</t>
  </si>
  <si>
    <t xml:space="preserve">Si el hecho llegara a presentarse, tendría altas consecuencias o efectos sobre la entidad </t>
  </si>
  <si>
    <t>Catastrófico</t>
  </si>
  <si>
    <t>Si el hecho llegara a presentarse, tendría desastrosas consecuencias o efectos sobre la entidad.</t>
  </si>
  <si>
    <t>TABLA No.5. FORMATO PARA DETERMINAR EL IMPACTO - RIESGOS DE CORRUPCIÓN</t>
  </si>
  <si>
    <t xml:space="preserve">Nº </t>
  </si>
  <si>
    <t>Pregunta 
Si el riesgo de corrupción se materializa podría…</t>
  </si>
  <si>
    <t>Riesgo 1</t>
  </si>
  <si>
    <t>Riesgo 2</t>
  </si>
  <si>
    <t>Riesgo 3</t>
  </si>
  <si>
    <t>Riesgo 4</t>
  </si>
  <si>
    <t>Riesgo 5</t>
  </si>
  <si>
    <t xml:space="preserve">Si </t>
  </si>
  <si>
    <t xml:space="preserve">¿Afectar al grupo de funcionarios del proceso? </t>
  </si>
  <si>
    <t>X</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</si>
  <si>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</si>
  <si>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</si>
  <si>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</si>
  <si>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</si>
  <si>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 xml:space="preserve"> ¿Generar pérdida de recursos económicos?</t>
  </si>
  <si>
    <t>x</t>
  </si>
  <si>
    <t>¿Afectar la generación de los productos o la prestación de servicios?</t>
  </si>
  <si>
    <t>¿Dar lugar al detrimento de calidad de vida de la comunidad por la pérdida del bien o servicios o los recursos públicos?</t>
  </si>
  <si>
    <t>¿Generar pérdida de información de la Entidad?</t>
  </si>
  <si>
    <t xml:space="preserve">¿Generar intervención de los órganos de control, de la Fiscalía, u otro ente? </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</si>
  <si>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</si>
  <si>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</si>
  <si>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</si>
  <si>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</si>
  <si>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</si>
  <si>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</si>
  <si>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</si>
  <si>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</si>
  <si>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</si>
  <si>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Clasificación del Impacto</t>
  </si>
  <si>
    <t>CALIFICACIÓN IMPACTO RIESGO DE CORRUPCIÓN</t>
  </si>
  <si>
    <t>RESPUESTAS POSITIVAS</t>
  </si>
  <si>
    <t>DESCRIPCIÓN</t>
  </si>
  <si>
    <t>PUNTAJE</t>
  </si>
  <si>
    <t>1 - 5</t>
  </si>
  <si>
    <t>6-11</t>
  </si>
  <si>
    <t>12-18</t>
  </si>
  <si>
    <t>TABLA No.6. ZONA DE RIESGO Y MEDIDA DE RESPUESTA</t>
  </si>
  <si>
    <t>ZONA DE RIESGO Y MEDIDA DE RESPUESTA PARA RIESGO - NO APLICA RIESGOS DE CORRUPCIÓN</t>
  </si>
  <si>
    <t>PROBABILIDAD</t>
  </si>
  <si>
    <t>IMPACTO</t>
  </si>
  <si>
    <t>Insignificante (1)</t>
  </si>
  <si>
    <t>Menor (2)</t>
  </si>
  <si>
    <t>Moderado (3)</t>
  </si>
  <si>
    <t>Mayor (4)</t>
  </si>
  <si>
    <t>Catastrófico (5)</t>
  </si>
  <si>
    <t xml:space="preserve"> Raro (1)</t>
  </si>
  <si>
    <t xml:space="preserve"> B </t>
  </si>
  <si>
    <t xml:space="preserve"> M </t>
  </si>
  <si>
    <t xml:space="preserve"> A</t>
  </si>
  <si>
    <t>Improbable (2)</t>
  </si>
  <si>
    <t>M</t>
  </si>
  <si>
    <t>A</t>
  </si>
  <si>
    <t>E</t>
  </si>
  <si>
    <t>Posible (3)</t>
  </si>
  <si>
    <t>Probable (4)</t>
  </si>
  <si>
    <t>Casi Seguro (5)</t>
  </si>
  <si>
    <t>MEDIDA DE RESPUESTA</t>
  </si>
  <si>
    <t>B: Zona de riesgo baja: Asumir el riesgo</t>
  </si>
  <si>
    <t xml:space="preserve">M: Zona de riesgo moderada: Asumir el riesgo, reducir el riesgo </t>
  </si>
  <si>
    <t xml:space="preserve">A: Zona de riesgo Alta: Reducir el riesgo, evitar, compartir o transferir </t>
  </si>
  <si>
    <t>E: Zona de riesgo extrema: Reducir el riesgo, evitar, compartir o transferir</t>
  </si>
  <si>
    <t>ZONA DE RIESGO Y MEDIDA DE RESPUESTA PARA RIESGOS DE CORRUPCIÓN</t>
  </si>
  <si>
    <t>Moderado (5)</t>
  </si>
  <si>
    <t>Mayor (10)</t>
  </si>
  <si>
    <t>Catastrófico (20)</t>
  </si>
  <si>
    <t>B</t>
  </si>
  <si>
    <t>Rara vez (1)</t>
  </si>
  <si>
    <t>B: Zona de riesgo baja: Eliminarse o reducirse fácilmente con los controles establecidos en la entidad</t>
  </si>
  <si>
    <t>M: Zona de riesgo moderada: Eliminar el riesgo de corrupción o por lo menos llevarlo a la Zona de Riesgo Baja.</t>
  </si>
  <si>
    <t xml:space="preserve">A: Zona de riesgo Alta: Llevar los riesgos a la Zona de Riesgo Moderada, Baja o eliminarlo. </t>
  </si>
  <si>
    <t>E: Zona de riesgo extrema: Tratamiento prioritario. Se deben implementar los controles orientados a reducir la posibilidad de ocurrencia del riesgo o disminuir el impacto de sus efectos y tomar las medidas de protección.</t>
  </si>
  <si>
    <t>TABLA No. 7. EJEMPLOS DE TIPOS DE CONTROLES</t>
  </si>
  <si>
    <t>GESTIÓN</t>
  </si>
  <si>
    <t>Políticas claras aplicadas</t>
  </si>
  <si>
    <t>Seguimiento al plan estratégico y operativo</t>
  </si>
  <si>
    <t>Indicadores de gestión</t>
  </si>
  <si>
    <t>Tableros de control</t>
  </si>
  <si>
    <t>Seguimiento a cronograma</t>
  </si>
  <si>
    <t>Evaluación del desempeño</t>
  </si>
  <si>
    <t>Informes de gestión</t>
  </si>
  <si>
    <t>OPERATIVOS</t>
  </si>
  <si>
    <t>Conciliaciones</t>
  </si>
  <si>
    <t>Consecutivos</t>
  </si>
  <si>
    <t>Verificación de firmas</t>
  </si>
  <si>
    <t>Listas de chequeo</t>
  </si>
  <si>
    <t>Registro controlado</t>
  </si>
  <si>
    <t>Segregación de funciones</t>
  </si>
  <si>
    <t>Niveles de autorización</t>
  </si>
  <si>
    <t>Custodia apropiada</t>
  </si>
  <si>
    <t>Pólizas</t>
  </si>
  <si>
    <t>Seguridad física</t>
  </si>
  <si>
    <t>Contingencias y respaldo</t>
  </si>
  <si>
    <t>Personal capacitado</t>
  </si>
  <si>
    <t>Aseguramiento y calidad</t>
  </si>
  <si>
    <t>LEGALES</t>
  </si>
  <si>
    <t xml:space="preserve">TABLA 8. CRITERIOS PARA EVALUAR LOS CONTROLES </t>
  </si>
  <si>
    <t>CRITERIOS</t>
  </si>
  <si>
    <t>¿Existen manuales, instructivos o procedimientos para el manejo del control?</t>
  </si>
  <si>
    <t>¿Está(n) definido(s) el(los) responsables(s) de la ejecución del control y del seguimiento?</t>
  </si>
  <si>
    <t>¿El control es automático?</t>
  </si>
  <si>
    <t>¿El control es manual?</t>
  </si>
  <si>
    <t>¿La frecuencia de ejecución del control y seguimiento es adecuada?</t>
  </si>
  <si>
    <t>¿Se cuenta con evidencias de la ejecución y seguimiento del control?</t>
  </si>
  <si>
    <t>¿En el tiempo que lleva la herramienta ha demostrado ser efectiva?</t>
  </si>
  <si>
    <t>TABLA 9. CALIFICACIÓN DE LOS CONTROLES</t>
  </si>
  <si>
    <t>RANGO DE CALIFICACION DE LOS CONTROLES</t>
  </si>
  <si>
    <t>PUNTAJE A DISMINUIR EN PROBABILIDAD</t>
  </si>
  <si>
    <t>De 0 a 50</t>
  </si>
  <si>
    <t>De 51 a 75</t>
  </si>
  <si>
    <t>De 76 a 100</t>
  </si>
  <si>
    <t>Se propone la revisión de la actividad y del indicador en reunión de equipo de análisis</t>
  </si>
  <si>
    <t>En espera de la actualización por parte de la Dirección de Planeación.</t>
  </si>
  <si>
    <t xml:space="preserve">ABRIL 320/2016 GOBIERNO: se realizó rotación de funcionarios  según los perfiles y necesidades de cada auditoria, Se vincularon 4 funcionarios  que se han incorporado a las auditorías que se encuentran en ejecución, En este período se ha dado el retiro o traslado de 5 funcionarios auditores, se rtiro una más. Llegaron traslados dos funcionarios. 
</t>
  </si>
  <si>
    <t xml:space="preserve">ABRIL  30/2016 DESARROLLO ECONOMICO:Se Verificaron los memorandos de asignación  de dos Auditorias de Regularidad; (SDDE:3-2016-01374; IDT:3-2016-01368). Tres Auditorias de Desempeño; ( IVEST IN BOGOTA:3-2016-07605; SDDE:3-2016-09951; IPES:3-2016-09955) El riesgo debe continuar abierto para seguimiento. </t>
  </si>
  <si>
    <t>ABRIL 30 DE 2016 EDUCACIÓN: Se verificó la rotación de los funcionarios mediante los memorandos de asignación de las siguientes auditotias:  4 Auditorias Regularidad;  3 Auditorias Desempeño ; Y 2 Visitas fiscales,; se verificaron los siguientes memorandos de asignacion UD, 3-2016-01984 de feb 2/2016, 3-2016-02666 feb 8 2016, 3-2016-02824 feb9/2016;SED 3-2016-01982 FEB2/16, 3-2016-02668 FEB 8/16,3-2016-04054 feb18/16;IDRD 3-2016-01622ene29/16;IDARTES 3-2016-01624 ENE29/16; VF IDRD 3-216-00693 ENE15/16  VF IDPC 3-2016-07259 MAR 28/16.          
 El riesgo debe continuar abierto para seguimiento-</t>
  </si>
  <si>
    <t>El nivel de avance del indicador no puede ir en el 100% , teniendo en cuenta  que el periodo de ejecución es durante toda la vigencia 2016.</t>
  </si>
  <si>
    <t>30-04-2016 INTEGRACION SOCIAL
La Dirección de Integración Social sólo tiene dos sujetos de control. En este período se ha dado el retiro o traslado de 5 funcionarios auditores (Laura Jiménez, Jhon J. Bobadilla, Lina Garzón, Angel Velásquez, Jessica Ospitia). Se vincularon 3 funcionarios (Diodela Herrera, William Erazo, Esmeralda Caballero) que se han incorporado a las auditorías que se encuentran en ejecución (regularidad SDIS, IDIPRON  y desempeño SDIS). Lo anterior verificado mediante MEMORANDOS :  3-2016-10840 ; 3-2016-01674 Y 3-2016-01684. El riesgo debe continuar abierto para seguimiento.</t>
  </si>
  <si>
    <t>ABRIL 30 de 2016: Participación ciudadana y Desarrollo Local: La Dirección de Talento Humano  ha realizado cambios en la planta global lo que con llevo a realizar rotación de funcionarios para la conformación de los nuevos equipos de auditoria de acuerdo con el perfil.  Se verificó que en todas las Localidades  se realizó rotación de los funcionarios en cada  grupo de  auditoria; Los memorandos de asignacion reposan en cada una de las localidades. El riesgo debe continuar abierto para seguimiento.</t>
  </si>
  <si>
    <t>ABRIL 30/2016 DRI: Durante el periodo Enero - Abril de 2016 se realizaron siete  (7) inducciones a funcionarios asignados a la Dirección.  Se verificarón los memorandos de Asignación de  Inducción enviadas a Talento Humano con Radicado: 3-2016-11626 y 3-2016-09537. El riesgo debe continuar abierto para seguimiento.</t>
  </si>
  <si>
    <t>ABRIL  30/2016 DESARROLLO ECONOMICO: Se verificaron mediante memorandos; 3-2016-09617 inducción remitida a Talento Humano de 2 funcionarios. 3-2016-06262 inducción remitida a Talento humano de 1 funcioario. 3-20163-06264, unducción remitida a talento humano 2 funcionarios. 3-2016-09496 iduccion enviada a talento humano de 3 funcionarios.  3-2016-11419 induccion enviada de talento humano de 1 funcionario. El riesgo debe continuar abierto para seguimiento.</t>
  </si>
  <si>
    <t>ABRIL 30/2016 EDUCACIÓN:  Se verificó en la Dirección de Educación,   los formatos de inducción  remitidos a la Dirección de Talento Humano, mediante los siguientes memorandos Nos.: 3-2016-08505, 3-2016-09948, 3-2016-05348, 3-2016-04565, 3-2016-00940 y 3-2016-00944.  El Riesgo debe continuar abierto para seguimiento.</t>
  </si>
  <si>
    <t>ABRIL 30/2016 GOBIERNO: Fuerón verificados los Formatos de Inducción mediante los siguientes  memorandos : 3-2016--06690, formato de inducción de 1 funcionario. 3-2016-07307, formato de inducción 1 funcionario. 3-2016-07711, formato induccion 2 funcionarios. 3-2016-07746, formato de induccion 2 funcionarios. 3-2016-10171, formato de inducción 1 funcionario.</t>
  </si>
  <si>
    <t>ABRIL 30/2016 INTEGRACION SOCIAL: En la vigencia 2016 se han vinculado 4 funcionarios nuevos y han llegado por traslado 4 funcionarios a los cuales se les ha dado la inducción respectiva.  Lo anterior verificado mediante memorandos - Formato de Inducción: 3-2016-09688, 2 funcionarios.  3-2016-08507, 3 funcionarios.  3-2016-00266, 2 funcionarios. El riesgo continua abierto para seguimiento</t>
  </si>
  <si>
    <t>ABRIL 30/20156 PARTICIPACIÓN CIUDADANA Y DESARROLLO LOCAL: Se le realizaron las inducciones a los 11 funcionarios nuevos que llegaron a la Dirección en el primer cuatarimestre de 2016. Verificado mediante memorandos - Formato de Inducción: 3-2016-04360, 4 funcionarios.  3-2016-02938, 3 funcionarios.  3-2016-06791, 2 funcionarios.  3-2016-08193. 2 funcionarios. El Riesgo debe continuar abierto.</t>
  </si>
  <si>
    <t>ABRIL 30/2016 SALUD: En este cuatrimestre , a la Dirección Salud han ingresado 19 funcionarios; Se verifico el formato de inducción mediante memorandos: 3-2016-10892,  3-2016-10899,  3-2016-09280,  3-3016-11013.  El riesgo debe continuar abierto.</t>
  </si>
  <si>
    <t>ABRIL 30/2016 DRI: Durante el periodo Enero -  Abril de 2016 se realizaron tres (3) Mesas de trabajo, como seguimiento al procedimiento de la Indagación preliminar.  Se verificaron las Actas No.4 - punto2:Avances Indagación Preliminar ACUEDUCTO. Acta No. 3 - Punto 3:Revisión Procedimiento Indagación Preliminar. El Riesgo debe continuar abierto para seguimiento.</t>
  </si>
  <si>
    <t xml:space="preserve">ABRIL 30/2016 DESARROLLO ECONOMICO; Se verifico las mesas de trabajo programadas para cada una de las auditoria asi; IPES se programaron 4 se realizaron 5 MT; SDDE se programaron 4 se realizaron 6 MT, IDT se programaron 3 se realizaron 5 MT.  De lo anterior se verificó el  Acta  No.5 -  Punto 6 - ANALISIS RESPUESTA DEL SIUJETO , anexo 3 procedimiento de informe y cierre de auditoria.  El Riesgo debe continuar abierto para seguimiento. </t>
  </si>
  <si>
    <t xml:space="preserve"> 30-04-2016 GOBIERNO
La Dirección de Gobierno está a la espera de la revisión y ajuste a los procedimientos que actualmente está realizando la Dirección de Planeación. 
Se propone la revisión de la actividad y del indicador en reunión de equipo de análisis. El Riesgo debe ser revisado</t>
  </si>
  <si>
    <t>ABRIL 30/2016 HABITAT:" Hasta la fecha no ha sido posible llevar a cabo mesas sobre la aplicación de procedimientos". El Riesgo debe continuar abierto para revisión y seguimiento.</t>
  </si>
  <si>
    <t xml:space="preserve"> 30-04-2016 INTEGRACIóN SOCIAL:
La Dirección  está a la espera de la revisión y ajuste a los procedimientos que actualmente está realizando la Dirección de Planeación. 
Se propone la revisión de la actividad y del indicador en reunión de equipo de análisis. El Riesgo debe ser revisado</t>
  </si>
  <si>
    <t>ABRIL 30/2016 PARTICIPACION CIUDADANA Y DESARROLLO LOCAL:  se ha realizado seguimiento a la aplicación de los procedimientos vigentes, mediante Actas de Mesa de trabajo.
Se verificó que dentro de los temas tratados en las mesas de trabajo( Verificada mesa de trabajo No2  de enero de 2016), se realizo un especial enfasis en manejo y aplicación de los procedimientos establesidos por la entidad. El Riesgo continua abierto para seguimiento.</t>
  </si>
  <si>
    <t>ABRIL 30/2016 SERVICIOS PUBLICOS: Se verificarón los Memorandos de asignacion de los funcionarios para cuatro Entidades: EMGESA, AGUAS BTá, ETB  y EEB:   Memorandos de Asignación 3-2016-02152 Emgesa, 3-2016-01914 EAB, 3-2016-01916 Aguas de Btá, 3-2016-01921 Etb y 3-2016-02151 EEB. El riesgo debe continuar abierto para seguimiento.</t>
  </si>
  <si>
    <t xml:space="preserve">Este indicador se informará en el próximo reporte una vez la Dirección de Planeación expida la nueva Resolución en la cual se cambiará algunos procedimientos que tienen relacion con la mitigación de este riesgo. </t>
  </si>
  <si>
    <t>ABRIL 30/2016 HACIENDA: Se realizo la verificación de los memorandos de asignación de; cuatro Auditorías de Desempeño - (Radicados:  3-2015-19221, 3-2015-23546, 3-2015-26148 Y 3-2015-26146).  Dos Auditorias de Regularidad (Radicados: No 3-2016-01703  y 3-2016-01756).  Tres Auditorias de Desempeño (Radicado:   3-2016-01757,  3-2016-01761 y  3-2016-01759).  Se pudo evidenciar en los memorandos citados que el personal disponible de  23  auditores se ha rotado en las  diferentes auditorías.  El Riesgo bebe continuar abierto para seguimiento.</t>
  </si>
  <si>
    <t>ABRIL 30/2016 HABITAT: Se verificaron los memorandos de asignación  para la ejecución de 2 de  Auditorías de Regularidad mediante memorando: 3-2016-10199 y 3-2016-10190.   3  Auditorias de Desempeño que están en ejecución, memorando:3-201610128 del 27 de Abril. El Riesgo debe continuar abierto para seguimiento.</t>
  </si>
  <si>
    <t>ABRIL 30/2016 SALUD: En este cuatrimestre , la Dirección Salud ha presentado una alta rotación de personal ya que han ingresado 12 auditores y rotación de 2 gerentes, y han salido de la Dirección 6 personas, Lo anterior verificado mediante memorandos de asignación de Auditoría así: CAPITAL SALUD: 2-2016-01755.  HOSPITAL DE BOSA:3-2016-01755; Alcance: 3-2016-05715 y 3-2016-05712. El riesgo debe continuar abierto para seguimiento.</t>
  </si>
  <si>
    <t xml:space="preserve">ABRIL 30/2016 HACIENDA: En el período enero a abril  29 de 2016, se asignaron a la Dirección Hacienda dos(2)  funcionarios  nuevos, a  los cuales se les realizó la respectiva inducción en el mes de  marzo y  abril de 2016, respectivamente. </t>
  </si>
  <si>
    <t>ABRIL 30/2016 HACIENDA: En el período enero a abril  29 de 2016, se asignaron a la Dirección Hacienda dos(2)  funcionarios  nuevos, a  los cuales se les realizó la respectiva inducción en el mes de  marzo y  abril de 2016, respectivamente.  Lo anterior verificado mediante memorando 3-2016-07708 y 3-2016-11179. El Riesgo debe continuar abierto para seguimiento.</t>
  </si>
  <si>
    <t>ABRIL 30/2016 EDUCACIÓN:  Se verificarón las Actas de Mesa de Trabajo así: AR- IDRD 5 mesas de trabajo, debidamente elaboradas y el cumplimiento de compromisos establecidos para cada una; IDARTES -  4  mesas de trabajol,debidamente elaboradas y el cumplimiento de compromisos establecidos para cada una;  UD -  3 mesas de trabjo  desde 20-04-2016 al 29-04-2016; SED 2 mesas detrabajo  02-02-2016 y 24-02-2016; Visita Fiscal-IDPC, 1 mesa de ttabjo  del 13-04-2016 debidamente elaboradas y el cumplimiento de compromisos establecidos para cada una. El Riesgo debe continuar abierto para seguimiento.</t>
  </si>
  <si>
    <t xml:space="preserve">ABRIL 30/2016 HACIENDA: La Dirección realiza monitoreo y supervisión  de la ejecución de las auditorías.   Sin embargo, este indicador se informará en el próximo reporte una vez la Dirección de Planeación expida la nueva Resolución en la cual se cambiará algunos procedimientos que tienen relacion con la mitigación de este riesgo.   </t>
  </si>
  <si>
    <t>ABRIL 30/2016 HACIENDA: La Dirección realiza monitoreo y supervisión  de la ejecución de las auditorías mediante Actas de mesas de trabajo de las cuales fueron verificadas: Acta No. 5 - punto4:Consolidación del Informe preliminar.  Acta No.7 - punto4: Aprovación informe final, realizandose la revisión de de forma y de fondo, además de contar con todos los requisitos de caracterización del informe final. El Riesgo debe continuar abierto para seguimiento y verficación.</t>
  </si>
  <si>
    <t>ABRIL 30/2016 SALUD:  La Dirección Salud ha realizado la totalidad de las mesas de trabajo programadas (46), en las cuales se ha verificado el cumplimiento de los procedimientos establecidos para el PVCGF. Lo anterior verificado mediante Acta MT No.3 - CAPITAL SALUD, del 15 de febrero 2016. Punto 3 - Socialización Factor de Auditoría.  Acta MT No. 2 - HOSPITAL BOSA, del 17 de febrero. Punto 4 - Nomenclatura papeles de trabajo.  El Riesgo debe continuar abierto para seguimiento.</t>
  </si>
  <si>
    <t xml:space="preserve">ABRIL 30/2016 HACIENDA En desarrollo del PAD 2015,  se encontraban en ejecución  a  enero de 2016, cuatro  (4) auditoría  de desempeño,  cuyo personal se asignó a través de los  memorandos  Nos  3-2015-19221, 3-2015-23546, 3-2015-26148 Y 3-2015-26146, respectivamente.  En  desarrollo del  PAD 2016,  se encuentran en ejecución dos (2) auditorias de regularidad , una ante  la Secretaría Distrital de Hacienda y otra ante  la Unidad Administrativa Especial de Catastro Distrital, el personal fue asignado mediante los oficios No 3-2016-01703  y 3-2016-01756 del 29 de enero de 2016. 
Así mismo, en la última semana de abril, se culminaron tres(3) auditorías de desempeño, dos (2) de ellas  ante la Secretaría Distrital de Hacienda (Verificación de montos  descontados por retención del ICA , declaraciones vigencia 2010 y Evaluación cartera impuesto de vehículos  vigencia 2010) y una ante el Centro Interactivo de Ciencia y  Tecnológico MALOKA," Seguimiento convenios   suscritos por MALOKA  con entidades distritales  vigencia 2012 y 2013" el  personal de estas auditorías se  asignó mediante memorandos Nos   3-2016-01757,  3-2016-01761 y  3-2016-01759.  Como se aprecia en los memorandos citados, el personal disponible de  23  auditores se ha rotado en las  diferentes auditorías. </t>
  </si>
  <si>
    <t>ABRIL 30/2016 DESARROLLO ECONOMICO: Para cada auditoría de Regularidad se programaron 4 mesas de trabajo y fueron tres auditorías es decir un total de 12, sin embargo cada proceso auditor realizó 5 Mesasm es decir 15, para el periodo 2 de febro a 30 de abril de 2016. Para las auditorías de Desempeño que se encuentran en desarrollo se progrmó la S15:S16</t>
  </si>
  <si>
    <t>DIRECCIONAMIENTO ESTRATÉGICO</t>
  </si>
  <si>
    <t>Desconocimiento de la forma y términos para el reporte de información por parte de las dependencias de la Entidad.
Informes inoportunos.
Omisión de procedimientos.</t>
  </si>
  <si>
    <t>Inoportunidad y baja calidad de la información para el seguimiento y evaluación de la Gestión Institucional. (Estratégico)</t>
  </si>
  <si>
    <t>Afectación de la imagen de la Contraloría de Bogotá y pérdida de credibilidad.
Toma de decisiones basada en información inoportuna y poco confiable.
Observaciones formuladas por los entes de control por incumplimiento.</t>
  </si>
  <si>
    <t>Comunicar a las dependencias de la Entidad la forma y términos de reporte de la información como insumo para evaluar la gestión institucional.</t>
  </si>
  <si>
    <t>No. De Memorandos comunicando la forma y términos de reportar información * 100 / No. Reportes (4) de Información establecidos</t>
  </si>
  <si>
    <t>Dirección de Planeación</t>
  </si>
  <si>
    <t>Memorando</t>
  </si>
  <si>
    <t>La acción adelantada junto con el control establecido ha contribuido a realizar   un adecuado manejo del riesgo identificado</t>
  </si>
  <si>
    <t>COMUNICACIÓN ESTRATÉGICA</t>
  </si>
  <si>
    <t>Falta de claridad o de verificación de un tema antes de ser divulgado.</t>
  </si>
  <si>
    <t>Acciones en contra de la Entidad por inexactitud de información institucional divulgada a través de boletines de prensa. (Estratégico).</t>
  </si>
  <si>
    <t xml:space="preserve">Acciones en contra de la entidad y pérdida de credibilidad.
</t>
  </si>
  <si>
    <t xml:space="preserve">Solicitar el  visto bueno del Director Sectorial o del Contralor, antes de ser publicado el comunicado de prensa </t>
  </si>
  <si>
    <t>No. de boletines 
con visto bueno 
/No. de boletines 
divulgados*100</t>
  </si>
  <si>
    <t>Oficina Asesora de Comunicaciones</t>
  </si>
  <si>
    <t>Visto bueno comunicado de prensa</t>
  </si>
  <si>
    <t>Uso indebido de la información</t>
  </si>
  <si>
    <t>Inadecuado manejo de la información relacionada con los resultados de la gestión institucional. (Corrupción).</t>
  </si>
  <si>
    <t>Afecta la toma de decisiones y la imagen de la entidad.</t>
  </si>
  <si>
    <t>Baja</t>
  </si>
  <si>
    <t xml:space="preserve">Diligenciar  formato de seguimiento y control para la información que será divulgada 
</t>
  </si>
  <si>
    <t>Se estableció un formato de control</t>
  </si>
  <si>
    <t>Oficina asesora de Comunicaciones</t>
  </si>
  <si>
    <t>Formta seguimiento y control de la información</t>
  </si>
  <si>
    <t xml:space="preserve"> Continuar con la atención oportuna y realizar permanente seguimiento de las solicitudes radicadas en el Centro de Atención al Ciudadano – CAC, dentro de los términos establecidos por la ley, con el fin de optimizar los tiempos y  verificar la eficacia de las respuestas otorgadas a los ciudadanos.</t>
  </si>
  <si>
    <t>PARTICIPACIÓN CIUDADANA</t>
  </si>
  <si>
    <t>Desconocimiento de los ciudadanos para realizar requerimientos ante las instancias pertinentes.
No dar respuesta adecuada y oportuna a los requerimientos presentados por los ciudadanos y por el Concejo de Bogotá, de competencia de la Contraloría o no tramitar a las entidades competentes.</t>
  </si>
  <si>
    <t>Inadecuada atención a los requerimientos presentados por la ciudadanía y el Concejo de Bogotá, (peticiones, sugerencias, quejas y reclamos, proposiciones). (Estratégico)</t>
  </si>
  <si>
    <t>Percepción negativa de la ciudadanía y del Concejo al no ver resueltas sus expectativas.</t>
  </si>
  <si>
    <t>Atender oportunamente los requerimientos que son competencia de la entidad (peticiones, sugerencias, quejas y reclamos, proposiciones), presentados por los ciudadanos y el Concejo.</t>
  </si>
  <si>
    <t>Cantidad de solicitudes y requerimientos atendidos de los clientes * 100 /Cantidad de solicitudes y requerimientos presentados por los clientes (Ciudadnía y Concejo).</t>
  </si>
  <si>
    <t>Centro de Atención al Ciudadano.</t>
  </si>
  <si>
    <t xml:space="preserve">Seguimiento abril 2016: 
Se ratifica el seguimiento a diciembre, entre el 1 de enero al 30 de abril de 2016, fueron recepcionados en la Contraloría de Bogotá D.C. 626 derechos de petición referenciados en el indicador como Solicitudes y requerimientos , los cuales fueron remitidos a las Dependencias y atendidos en  su totalidad, lo anterior en cumplimiento de la Ley 1755 de 2015 “Por medio de la cual se regula el derecho fundamental de petición….”.
Seguimiento Diciembre 2015: se ratifica el seguimiento a septiembre, en el cumplimiento de las funciones de la oficina, se ha brindado la orientación pertinente al ciudadano en el trámite y presentación de sus requerimientos ante las entidades públicas, igualmente se canalizan adecuada y oportunamente los requerimientos que son competencia de la entidad (peticiones, sugerencias, quejas y reclamos, proposiciones) presentados por los ciudadanos y el Concejo) hacia las dependencias competentes.
Seguimiento Septiembre 2015: se ratifica el seguimiento a junio, en el cumplimiento de las funciones de la oficina, se ha brindado la orientación pertinente al ciudadano en el trámite y presentación de sus requerimientos ante las entidades públicas, igualmente se canalizan adecuada y oportunamente los requerimientos que son competencia de la entidad (peticiones, sugerencias, quejas y reclamos, proposiciones) presentados por los ciudadanos y el Concejo) hacia las dependencias competentes.
</t>
  </si>
  <si>
    <t>Mediante memorando 3-2016-05133 del primero de marzo de 2016, dirigido a la Dirección de Talento Humano, se solicitó la realización de un taller queincluyera temas relacionados con: Estatuto anticorrupción, delitos contra la administración pública, principios y valores éticos para su sensibilización, apropiación y aplicación en el desarrollo de las funciones propias de este proceso. 
El 9 de marzo de 2016 por correo institucional, la Subdirección de Capacitación y C. T., da respuesta a la solicitud manifestando que ya se han iniciado las gestiones con la Dirección Nacional de Derecho de Autor y con el Departamento Administrativo del Servicio Civil Distrital, para conseguir las acciones de formación solicitadas.
Por correo institucional del 29 de abril de 2016, nuevamente se le informó a la Subdirección de Capacitación  que faltaría programar el taller relacionado con el Riego de Corrupción.  A la fecha se encuentra pendiente su realización.</t>
  </si>
  <si>
    <t>Se observa que se ha realizado gestión para materializar las acciones propuestas; no obstante éstas no se han llevado a cabo; por lo anterior, no es posible determinar  la efectividad de las acciones y el control  para mitigar este riesgo identificado</t>
  </si>
  <si>
    <t xml:space="preserve">Durante el transcurso de la actual vigencia se han firmado (22) Acuerdos de Responsabilidad o Pactos Éticos, por cada uno de los funcionarios que forma parte de los equipos de trabajo que elaboran los productos programados en el PAE-2016. En el manifestan que durante su elaboración, se hacen responsables por la redacción, estructura, originalidad y citación de fuentes externas utilizadas, respetando los derechos de autor, como una estrategia de compromiso institucional, en busca de las buenas prácticas del manejo de la información. Estos Pactos reposan en cada una de las carpetas de los productos. 
Mediante memorando 3-2016-05133 del primero de marzo de 2016, dirigido a Dirección de Talento Humano, se solicitó la realización de un taller que contenga temas relacionados con: Estatuto anticorrupción, delitos contra la administración pública, principios y valores éticos para su sensibilización, apropiación y aplicación en el desarrollo de las funciones propias de este proceso. 
El 9 de marzo de 2016 por correo institucional, la Subdirección de Capacitación y C. T., da respuesta a la solicitud manifestando que ya se han iniciado las gestiones con la Dirección Nacional de Derecho de Autor y con el Departamento Administrativo del Servicio Civil Distrital, para conseguir las acciones de formación solicitadas. 
Mediante correo institucional  del 26 de abril de 2016, la Subdirección de Capacitación informa que la Dirección Nacional de Derechos de Autor fijo como fecha para el taller el 19 de mayo de 2016, a las 2:30 p.m., anexando  el portafolio de capacitaciones para seleccionar el de nuestro interés.
Por correo institucional del 29 de abril de 2016, se remitió a la Subdirección de Capacitación el taller selecionado, denominado: ASPECTOS ESPECÍFICOS DEL DERECHO DE AUTOR Y LOS DERECHOS CONEXOS: EL DERECHO DE AUTOR INTERNET Y SOFTWARE, cuya realización se tiene programada para el jueves 19 de mayo de 2016.       </t>
  </si>
  <si>
    <t>La acción adelantada junto con el control establecido ha contribuido a realizar   un adecuado manejo del riesgo identificado;no obstante, continùa abierto para seguimiento.</t>
  </si>
  <si>
    <t xml:space="preserve">Mediante comunciación 3-2016-05235, 3-2016-05542 del primero  de marzo de 2016,  dirigido a los subdirectores que integran este proceso, se les solicitó ejecutar las acciones acordadas,  para la mitigación de los riesgos  establecidos para la actual vigencia.
Mediante correos del 22 y 29 de enero y 3 de marzo de 2016, se informó a las Direcciones Sectoriales las inconsistencias presentadas en la Rendición de la Cuenta. 
En comunicación 3-2016-05237 del primero de marzo de 2016, dirigido a la Dirección de las Tics se solicitó  entre otras cosas,  el desarrollo  de un validador de datos para mitigar este riesgo.
Resultado de lo anterior,  el cinco de abril de 2016, se realizó una reunión de trabajo con funcionarias de la Dirección de las Tics, con el fin de  revisar los requerimientos  solicitados por la Dirección de EPP,  en el memornado antes enunciado,  donde se fijaron algunos compromisos. (Ver Acta No. 5). 
Mediante comunicación 3-2016-09382 del 19 de abril de 2016, dirigida la Dirección de las Tics, se informó a cerca de la consolidación de la inforamción para el tema ambiental.      
</t>
  </si>
  <si>
    <t xml:space="preserve">Mediante memorandos:3-2016-04197, 3-2016-04556, 3-2016-05542, 3-2016-06034, del 19 y 23 de febrero,  4 y 9 de marzo de 2016 respectivamente, se remitieron a las Direcciones Sectoriales las observaciones encontradas, producto del seguimiento a los lineamientos dados en el PAE-2016, efectuado a los Memorandos de Asignación de Auditoría.En las carpetas de lso productos obligatorios reposan la totaldiad de las comunciaciones remitidas.      
</t>
  </si>
  <si>
    <t xml:space="preserve">Resultado de los compromisos acordados con las funcionarias de las Tics, mediante comunciación 3-2016-10603 del 2 de mayo de 2016,  solicitaron relación de 10 profesionales, a los cuales se les habilitará el acceso total a internet,  los cuales fueron relacionados en comunciación 3-2016-10940 del 4 de amyo de 2016.  
 Mediante Comunicación 3-2016-07724 del 31 de marzo de 2016, el Subdirector de Evalauación de Política Pública, efectúo un requimiento de personal para completar los grupos de trabajo; de igual forma  la Subdirectora de Estadística y Anáisis Pptal y Financiero,  solicitó la asignación de un profesional para Presupuesto, por lo que mediante comuniciaón 3-2016-10838 del 3 de mayo de 2016,  se efectúo la solicitud de personal ante la Dirección de Talenteo Humano.     </t>
  </si>
  <si>
    <t>ESTUDIOS DE ECONOMÍA Y POLÍTICA PÚBLICA</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</si>
  <si>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</si>
  <si>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</si>
  <si>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</si>
  <si>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 xml:space="preserve">Realizar un taller dirigido a los funcionarios de la DEPP, en temas relacionados con: Estatuto anticorrupción, delitos contra la administración pública, principios y valores éticos para su sensibilización, apropiación y aplicación en el desarrollo de las funciones propias de este proceso.   
</t>
  </si>
  <si>
    <t xml:space="preserve">Capacitación realizada * 100 /Capacitación Programada (1)
</t>
  </si>
  <si>
    <t>Dirección de EEPP, Subdirecciones y profesionales de: Estudios Económicos y Fiscales; Estadística y Análisis Presupuestal y Financiero y Evaluación de Política Pública</t>
  </si>
  <si>
    <t>Listados de asistencia a la capacitación</t>
  </si>
  <si>
    <t xml:space="preserve">No aplicación de las normas que regulan los derechos de autor por parte de los funcionarios que elaboran los productos, al omitir citar fuentes de las investigaciones; así como la bibliografía tomada para las mismas.
Revisión inadecuada por parte  de los responsables de la elaboración, revisión y aprobación de los informes.
</t>
  </si>
  <si>
    <t xml:space="preserve">Incurrir en plagio o presentación de información no veraz en alguno de los informes, estudios y pronunciamientos generados en el Proceso Estudios de Economía y Política Pública. 
</t>
  </si>
  <si>
    <t xml:space="preserve">Daño Antijurídico por Demandas contra la Entidad. 
Pérdida de credibilidad y confianza en el organismo de control.
</t>
  </si>
  <si>
    <t xml:space="preserve">Firmar un "Acuerdo de Responsabilidad o Pacto Ético”, por cada uno de los funcionarios que forman parte del equipo designado, para la elaboración del producto. 
Realizar un taller práctico dirigido a los funcionarios de la DEPP, donde se dé a conocer las herramientas que existen para la detección de plagios. </t>
  </si>
  <si>
    <t xml:space="preserve">Acuerdos de responsabilidad o Pactos Éticos firmados por los funcionarios, que elaboran los productos * 100 /Total de productos programados en el PAE-2016.
</t>
  </si>
  <si>
    <t>Formatos de Pacto Ético firmados  por los responsables de la elaboración de los estudios e informes.
Listados de asistencia a la capacitación</t>
  </si>
  <si>
    <t xml:space="preserve">Verificación abril 30 de 2016: Respecto a la primera acción se verificó que a 30 de abril de2016 se había 22 Acuerdos de Responsabilidad o Pactos Éticos, parte de los funcionarios que forma parte de los equipos de trabajo que elaboran los productos programados en el PAE-2016. 
Como muestra se observaron 06 pactos  éticos suscritos por los profesionales responsables de adelantar los diferentes  productos del proceso. En estos pactos los responsables de su elaboración manifiestan que, se hacen responsables por la redacción, estructura, originalidad y citación de fuentes externas utilizadas, respetando los derechos de autor, como una estrategia de compromiso institucional, en busca de las buenas prácticas del manejo de la información
De la Subdirección de  Evaluación de Política Pública se evidencio los siguientes pactos éticos: 
Evaluación fiscal a la política pública  de la primera infancia y adolescencia, firmado el 11-03-2016 y el 04-04-2016; evaluación fiscal, desde la óptica del plan maestro de movilidad, firmado el 01-03-2016;Balance social del distrito Capital, firmado el 08-03-2016; informe de evaluación de los resultados de la Gestión Fiscal y del Plan de desarrollo de la Administración Distrital, firmado el 11-03-2016 y el 30-03-2016. Estos Pactos reposan en cada una de las carpetas de los productos. 
De otra parte para la segunda acción  propuesta para mitigar  el riesgo se observó el oficio 3-2016-05133 del 01-03-2016, en el que El Director de  EEPP solicita a Dirección de Talento Humano, la realización de un taller que contenga temas relacionados con: Estatuto anticorrupción, delitos contra la administración pública, principios y valores éticos para su sensibilización, apropiación y aplicación en el desarrollo de las funciones propias de este proceso. 
Se verificó que este Oficio fue respondido por la Subdirección de Capacitación mediante correo institucional  del 26 de abril de 2016,  donde informa que la Dirección Nacional de Derechos de Autor fijo como fecha para el taller el 19 de mayo de 2016, a las 2:30 p.m.y envía el portafolio de capacitaciones para seleccionar la de mayor interés para el proceso de EEPP.  Se evidenció el correo institucional del 29 de abril de 2016, en el que se remitió a la Subdirección de Capacitación el taller seleccionado, denominado: ASPECTOS ESPECÍFICOS DEL DERECHO DE AUTOR Y LOS DERECHOS CONEXOS: EL DERECHO DE AUTOR INTERNET Y SOFTWARE, cuya realización se tiene programada para el jueves 19 de mayo de 2016.        
De conformidad con las acciones adelantadas por PEEPP y la verificación realizada por esta Oficina  el  riesgo continúa abierto para seguimiento.
</t>
  </si>
  <si>
    <t xml:space="preserve">Carencia de Validadores en SIVICOF que permite recepcionar información no confiable. 
No contar con desarrollos tecnológicos que permitan consolidar información presupuestal, deuda, tesorería e inversiones; así como: ambiental y de cumplimiento del Plan de desarrollo.
La plataforma tecnológica de la institución no presenta un nivel de desarrollo e implementación apropiado para la integración de datos.
</t>
  </si>
  <si>
    <t>Incumplimiento con el objetivo del proceso EPP, al no disponer de información confiable y oportuna de la reportada por los sujetos de control en la rendición de la cuenta, a través del Sistema SIVICOF, para la elaboración de los informes y estudios planificados en el PAE.</t>
  </si>
  <si>
    <t xml:space="preserve">Atraso en la elaboración y entrega de los productos. 
Perdida de confiabilidad de la información. 
Pérdida de la imagen institucional y posibles consecuencias legales
</t>
  </si>
  <si>
    <t xml:space="preserve">Comunicar oportunamente a las direcciones sectoriales sobre las inconsistencias presentadas en la Rendición de la Cuenta. 
Reportar a las TICs las fallas, falencias e inconsistencias presentadas en el Aplicativo SIVICOF. 
Solicitar a las TCS, mediante comunicación el desarrollo de un validador de datos que consolide la información en una base de datos. 
</t>
  </si>
  <si>
    <t>Comunicaciones Remitidas:
SI=100%
NO=0%</t>
  </si>
  <si>
    <t>Mesas de Trabajo
Comunicaciones Remitidas
Reportes de fallas a las TICs</t>
  </si>
  <si>
    <t xml:space="preserve">Incumplimiento en la entrega de la información como insumo primordial para los informes y estudios. </t>
  </si>
  <si>
    <t xml:space="preserve">Incumplimiento en los plazos fijados en el PAE, para la entrega oportuna de los productos. </t>
  </si>
  <si>
    <t xml:space="preserve">Que los informes pierdan su finalidad para los cuales son elaborados como son  prestar apoyo al Concejo de Bogotá y contribuir al mejoramiento de la gestión de las entidades al no garantizar la entrega oportuna. </t>
  </si>
  <si>
    <t xml:space="preserve">Verificar que en el memorando de asignación se encuentren determinadas las fechas establecidas en el PAE para entrega de los insumos. En el evento que no se encuentren allí consignadas, realizar la respectiva comunicación a las Direcciones Sectoriales, con copia a la Responsable del PVCGF. </t>
  </si>
  <si>
    <t>Comunicaciones Remitidas</t>
  </si>
  <si>
    <t xml:space="preserve">Bloqueo indiscriminado en TICs, para el acceso a páginas y blogs privados, por políticas de seguridad Institucional. 
No disponer del personal asignado en planta de manera permanente para desarrollar los estudios.
</t>
  </si>
  <si>
    <t xml:space="preserve">Limitar la calidad de los productos. </t>
  </si>
  <si>
    <t xml:space="preserve">Limitación en el proceso investigativo. </t>
  </si>
  <si>
    <t xml:space="preserve">Solicitar a las TICs, el acceso permanente de las páginas y Blogs para facilitar la consulta de información en el desarrollo de los estudios. 
Hacer los requerimientos a la Dirección de Talento Humano, para que se remplacen los funcionarios retirados y trasladados, en las respectivas Subdirecciones, Con el fin de no obstaculizar el normal desarrollo en la elaboración de los productos. 
</t>
  </si>
  <si>
    <t>Mesas de Trabajo
Comunicaciones Remitidas</t>
  </si>
  <si>
    <t>RESPONSABILIDAD FISCAL Y JURISDICCIÓN COACTIVA</t>
  </si>
  <si>
    <t>Alta carga laboral en relación con el talento humano asignado y rotación constante del talento humano</t>
  </si>
  <si>
    <t>No lograr determinar y establecer la responsabilidad fiscal. (corrupción)</t>
  </si>
  <si>
    <t>De credibilidad y de confianza</t>
  </si>
  <si>
    <t xml:space="preserve">Requerir a la alta dirección el incremento del talento humano competente y formular plan de contingencia para obtener por un tiempo determinado el apoyo de abogados y personal para secretaria </t>
  </si>
  <si>
    <t xml:space="preserve">No de funcionarios trasladados a la dirección de RFJC *100 / total de funcionarios de RFJC  </t>
  </si>
  <si>
    <t xml:space="preserve">Dirección de responsabilidad fiscal y jurisdicción coactiva y subdirección del proceso de Responsabilidad fiscal </t>
  </si>
  <si>
    <t>Memorando
Mesas de Trabajo</t>
  </si>
  <si>
    <t xml:space="preserve">Debido a que no se han presentado avances en las acciones definidas para este riesgo de acuerdo  a lo verificado, no es posible determinar si las mismas han contribuido en la efectividad del control establecido para mitigar este riesgo identificado
En lo pertinente a la columna "Periodo de Ejecucion", que contiene las columnas "Fecha Incial" y "Fecha Final", para adelantar las acciones asociadas al control del riesgo identificado, se encontro que estas corresponden a Fecha Incial 01/12/2016 y Fecha Final 31/12/2016, con lo cual, el lapso de tiempo definido para realizar dichas  acciones, se quedaria corto durante la vigencia 2016, para evidenciar los avances frente al tratamiento que el proceso le esta dando al riesgo identificado.   
</t>
  </si>
  <si>
    <t>Situaciones subjetivas del funcionario que le permitan incumplir las marcos legales y éticos</t>
  </si>
  <si>
    <t>Decisiones ajustadas a indebido interes particular. (corrupción)</t>
  </si>
  <si>
    <t xml:space="preserve">Un memorando dirigido a la Dirección de Talento Humano y Plan de Contingencia por tiempo determindo para la Secretaria Común de la Subdirección del Proceso de Responsabilidad Fiscal </t>
  </si>
  <si>
    <t xml:space="preserve">Debido a que no se han presentado avances en las acciones definidas para este riesgo de acuerdo  a lo verificado, no es posible determinar si las mismas han contribuido en la efectividad del control establecido para mitigar este riesgo identificado
En lo pertinente a la columna "Periodo de Ejecucion", que contiene las columnas "Fecha Incial" y "Fecha Final", para adelantar las acciones asociadas al control del riesgo identificado, se encontro que estas corresponden a Fecha Incial 01/12/2016 y Fecha Final 31/12/2016, con lo cual, el lapso de tiempo definido para realizar dichas  acciones, se quedaria corto durante la vigencia 2016, para evidenciar los avances frente al tratamiento que el proceso le esta dando al riesgo identificado.   
</t>
  </si>
  <si>
    <t>Incumplimiento del marco normativo legal y disciplinario y/o intereses particulares</t>
  </si>
  <si>
    <t>Indebido suministro de la información sobre el estado de los procesos de Cobro Coactivo (Corrupción)</t>
  </si>
  <si>
    <t>Sanciones e interrupción del servicio</t>
  </si>
  <si>
    <t xml:space="preserve">Realizar jornadas períodicas de sensibilización en temas de aplicación de principios y valores y conocimiento de normas disciplinarias y penales
</t>
  </si>
  <si>
    <t>No. De jornadas de sensibilización en aplicación de principios y valores realizadas *100 /  No. De jornadas de sensibilización en aplicación de principios y valores programadas</t>
  </si>
  <si>
    <t>Subdirección de Jurisdicción Coactiva</t>
  </si>
  <si>
    <t>Actas de Mesas de Trabajo</t>
  </si>
  <si>
    <t xml:space="preserve">Se puede determinar que para el periodo de seguimiento las acciones definidas para este riesgo y de acuerdo  a lo verificado,  han contribuido en la efectividad del control establecido para mitigar este riesgo identificado.
En lo pertinente a la columna "Periodo de Ejecucion", que contiene las columnas "Fecha Incial" y "Fecha Final", para adelantar las acciones asociadas al control del riesgo identificado, se encontro que estas corresponden a Fecha Incial 01/12/2016 y Fecha Final 31/12/2016, con lo cual, el lapso de tiempo definido para realizar dichas  acciones, se quedaria corto durante la vigencia 2016, para evidenciar los avances frente al tratamiento que el proceso le esta dando al riesgo identificado.   
</t>
  </si>
  <si>
    <t>Se enviaron correos electrónicos al Ing. Jaime Vera, como  soporte de la Subdireccion de Gestión de Talento Humano, desde cada una de las areas de trabajo: NÓMINA, CESANTÍAS Y SEGURIDAD SOCIAL</t>
  </si>
  <si>
    <t>**</t>
  </si>
  <si>
    <t>La Subdirección de Capacitación y Cooperación Técnica, solicitó a la Dirección de Tecnologías de la Información, mediante comunicación  con proceso 758442 del 15 de abril del 2016,  la adquisición o desarrollo de un aplicativo para registro y control de las acciones de formación de la dependencia.</t>
  </si>
  <si>
    <t>Debilidad en la parametrización del Módulo PERNO, presentando fallas intermitentes en el desempeño de la herramienta.</t>
  </si>
  <si>
    <t>Vulnerabilidad en la operatividad del Módulo PERNO del sistema SI@CAPITAL utilizado como herramienta de apoyo por la Subdirección de Gestión de Talento Humano.</t>
  </si>
  <si>
    <t>Fallas recurrentes que generen reprocesos y ajustes manuales, previos a la liquidación definitiva de la nómina.</t>
  </si>
  <si>
    <t>Solicitar  la actualización permanente de los parámetros de programación del Módulo PERNO para la liquidación de la nómina.</t>
  </si>
  <si>
    <t>Se realizó la solicitud de  la actualización permanente de los parámetros de programación del Módulo PERNO para la liquidación de la nómina.
SI    100%
NO    0%</t>
  </si>
  <si>
    <t>Subdirección de Gestión de Talento Humano</t>
  </si>
  <si>
    <t>Comunicaciones de Solicitudes de actualización</t>
  </si>
  <si>
    <t>Actualmente el registro de las capacitaciones se lleva en una base de datos de Excel, no se cuenta con una herramienta que integre las acciones de capacitación ejecutadas, para posterior análisis y trazabilidad de la información.</t>
  </si>
  <si>
    <t xml:space="preserve">Carencia de integralidad de información para análisis individual y colectivo de las acciones de capacitación ejecutadas por la Subdirección de Capacitación y Cooperación Técnica.
</t>
  </si>
  <si>
    <t>Perdida de la información que sirve para insumo para la toma de decisiones y para elaborar los reportes e informes institucionales de la Subdirección de Capacitación y Cooperación Técnica.</t>
  </si>
  <si>
    <t>Solicitar la adquisición o desarrollo de un Aplicativo para Registro y Control que integre de las Acciones de Formación que ejecute la SC y CT</t>
  </si>
  <si>
    <t>Solicitud de adquisición o desarrollo de un Aplicativo para Registro y Control que integre de las Acciones de Formación que ejecute la SC y CT
SI    100%
NO    0%</t>
  </si>
  <si>
    <t>Subdirección de Capacitación y Cooperación Técnica</t>
  </si>
  <si>
    <t>Comunicación escrita de solicitud del Aplicativo.</t>
  </si>
  <si>
    <t>PROCESO GESTION DEL TALENTO HUMANO</t>
  </si>
  <si>
    <t xml:space="preserve">GESTION FINANCIERA </t>
  </si>
  <si>
    <t>Desconocimiento de la forma y términos para el reporte de información por parte de las dependencias de la Entidad.
Omisión de procedimientos.</t>
  </si>
  <si>
    <t>Posibilidad de Inexactitud en la informacion financiera que se reporta.</t>
  </si>
  <si>
    <t>Decisiones  erroneas 
Desfase de la Planeación financiera, sanciones legales.</t>
  </si>
  <si>
    <t>Comunicar a las dependencias internas y externas que correspon,  el reporte de la información como insumo para cumplir con los términos y exactitud de la información financiera</t>
  </si>
  <si>
    <t>Memorando expedido : 
SI = 100%
NO= 0%</t>
  </si>
  <si>
    <t xml:space="preserve">Subdireccion Financiera </t>
  </si>
  <si>
    <t>Memorando y/o Outlook que informe a las dependencias los términos de reporte de la información presupuestal.</t>
  </si>
  <si>
    <t>Seguimiento Abril de 2016
Entrega trimestral
de Estados Financieros</t>
  </si>
  <si>
    <t xml:space="preserve">            A</t>
  </si>
  <si>
    <t>Desconocimiento de las normas presupuestales.</t>
  </si>
  <si>
    <t xml:space="preserve">Posibilidad de Incumplimiento de normas presupuestales.
</t>
  </si>
  <si>
    <t xml:space="preserve">Asignacion de partida presupuestal diferente 
Afectación de la imagen de la dependencia.
Toma de decisiones basada en información poco confiable.
Sanciones Legales </t>
  </si>
  <si>
    <t xml:space="preserve">Socializar el Decreto de liquidacion del presupuesto anual, a los funcionarios de la dependencia  y  el uso de los aplicativos.
</t>
  </si>
  <si>
    <t xml:space="preserve">No de funcionarios que recibieron capacitacion en temas presupuestales *100/ No funcionarios programados a capacitar en normas presupuestales.  </t>
  </si>
  <si>
    <t xml:space="preserve">Planillas de asistencia .
</t>
  </si>
  <si>
    <t>Seguimiento Abril de 2016
Socialización Resolución No. 01 liquidación presupuestal Contraloría de Bogotá vigencia 2016</t>
  </si>
  <si>
    <t xml:space="preserve">          A</t>
  </si>
  <si>
    <t>GESTION CONTRACTUAL</t>
  </si>
  <si>
    <t>1- Intereses particulares.
2-Pliegos de condiciones, respuestas a las observaciones, adendas, acto administrativo de adjudicación y evaluaciones, mal elaboradas, incompletas o con desconocimiento de las directrices impartidas por el Subdirector de Contratación.</t>
  </si>
  <si>
    <t>Posible Manipulación de estudios previos, pliegos de condiciones, respuestas, observaciones, adendas, evaluaciones y acto administrativo de adjudicación (Corrupción).</t>
  </si>
  <si>
    <t xml:space="preserve">
1- Investigación Disciplinaria o fiscal
2-Sanción</t>
  </si>
  <si>
    <t>1- Aprobar por parte del Comité Asesor Evaluador, Junta de Compras y Licitaciones y  Dirección Administrativa, según el caso, el proyecto de los pliegos, respuesta a las observaciones y evaluaciones, para cada proceso contractual.
2- mejora continua a traves de la Capacitación periódica y  acompañamiento a los funcionarios que elaboran estudios previos y adelantan procesos de contratación.</t>
  </si>
  <si>
    <t>No. estudios 
previos, pliegos de 
condiciones, 
respuestas a las 
observaciones, 
adendas, acto 
administrativo de 
adjudicación y 
evaluaciones /No. 
De contratos 
suscritos *100%</t>
  </si>
  <si>
    <t>Subdirección de Contratación</t>
  </si>
  <si>
    <t xml:space="preserve">
Actas
</t>
  </si>
  <si>
    <t>Seguimiento a Abril de 2016
Acción 1. Se aprobó por parte del Comité Asesor Evaluador, Junta de Compras y Licitaciones y  Dirección Administrativa, según el caso, el proyecto de los pliegos, respuesta a las observaciones y evaluaciones, para cada proceso contractual, de conformidad con la normatividad vigente.
Por las acciones adelantadas el estado del Riesgo se considera Mitigado.
Acción 2. La Subdirección de Contratación brindó acompañamiento permanente a los funcionarios que participan en el Proceso Gestión Contractual y mediante memorando No. 3-2016-11058 del 04-05-2016 se remitió invitación al Taller en actualización normativa dirigida a los funcionarios que elaboran Estudios Previos y desarrollan los Procesos Contractuales, el cual se llevará a cabo el 10 de mayo de 2016 a las 2:00 p.m, en la Sala de Juntas de la Dirección Administrativa y Financiera. 
Por las acciones adelantadas el estado del Riesgo se considera Mitigado.</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</si>
  <si>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</si>
  <si>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</si>
  <si>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 (Otros riesgos).</t>
  </si>
  <si>
    <t>Perdida de la Información.
Fallas del sistema de información.
Detrimento patrimonial.</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</si>
  <si>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</si>
  <si>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 xml:space="preserve">
Cruces 
efectuados  / 
Cruces 
programados *100.
No. de Funcionarios capacitados en el uso del aplicativo/ No. de Funcionarios a capacitar del Proceso *100
Se realizó mantenimiento y soporte al sistema de inforamación
SI     100%
NO     0%</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</si>
  <si>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</si>
  <si>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</si>
  <si>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1. Se realizo conciliacion de la informacuion de inventarios, almacen y contabilidad de saldos con corte a 30 de marzo de 2016.                        2.Se realizo capacitacion a los funcionarios de la subdireccion de Recursos Materiales sobre el uso de los aplicativos SI CAPITAL y Orlando Ospina, el dia 5 de abrl de 2016.                                    3. Se realizaron requerimientos de soporte a los sistemas de informacion con el objeto de realizar mantenimiento al sistema de acuerdo a las inconsistencias presentadas.</t>
  </si>
  <si>
    <t>1. (Un cruce trimestral efectuado / un cruce trimestral realizado) * 100 = 100%                         2.(Cinco funcionarios capacitados / cinco funcionarios a capacitar) *100 = 100%                                3. Si (se realizaron siete (7) siete requerimientos ) *100 = 100%</t>
  </si>
  <si>
    <t xml:space="preserve">1. Se verifica la conciliación trimestral  (Dic 2015 y Marzo 2016)  del área de inventarios contra  la información del área de  contabilidad, el cual se soporta mediante un cuadro Excel donde se evidencia los cruces realizados. La actividad continúa hasta finalizar la conciliación entre las áreas.        
2. Se verifico Anexo 6, registro de asistencia capacitación  del día 5 de abril de 2016 acerca del uso de los aplicativos  SI CAPITAL  y ORLANDO OSPINA  (Almacén, Inventarios). Adicional se encontró un memorando  con el radicado 3-2016-11216  donde evidencia como compromiso la realización de tres jornadas de capacitación. La actividad continúa hasta finalizar las capacitaciones.
3 Se verifico los siete requerimientos  de mantenimiento, soporte y actualización de aplicaciones existentes, enviados por correo electrónico institucional  los cuales tengan respuesta. Solo se evidenciaron tres. 
 El riesgo continua abierto para monitoreo y finalización de acciones.  
</t>
  </si>
  <si>
    <t xml:space="preserve">1. la medición del nivel de avance del indicador se encuentra mal calculado, teniendo en cuenta que la conciliación se realiza trimestral y a la fecha se ha realizado una de cuatro en total, dando un alcance del 25%                                                                       
 2. En memorando N° 3-2016-11216 se acuerda que se deben realizar capacitaciones en los meses de Mayo, Junio, Julio para un total de cuatro, teniendo en cuenta que en abril ya se realizó una capacitación. Por lo tanto el avance va en 25%.
</t>
  </si>
  <si>
    <t>Se ha realizado una jornada de socializacion a funcionarios  de la Dirección de Estudios de Economia y Politica Publica y sus tres subdireciones y capacitación Administrador de Archivo</t>
  </si>
  <si>
    <t>El nivel de avance es de un 5%</t>
  </si>
  <si>
    <t>PROCESO DE GESTIÓN DOCUMENTAL</t>
  </si>
  <si>
    <t>Desconocimiento de políticas y procedimientos relacionados con el manejo documental.</t>
  </si>
  <si>
    <t>Deficiencias en el manejo documental y de archivo.</t>
  </si>
  <si>
    <t>Sanciones disciplinarias por incumplimiento de normas y procedimientos vigentes.  Hallazgos, no conformidades u observaciones en materia de gestión ducmental y archivistica, en informes de auditorias internas y externas de dependencias u organismos competentes.</t>
  </si>
  <si>
    <t>Realizar jornadas de socialización sobre el manejo y control de la documentación y gestión del archivo, dirigidas a los funcionarios de la entidad.  
Capacitar a los administradores de archivos de gestión</t>
  </si>
  <si>
    <t>Jornadas de socialización realizadas.
Si: 100%
No: 0%
Capacitacion a los administradores de archivo.
Si: 100%
No: 0%</t>
  </si>
  <si>
    <t>Dirección Administrativa y Financiera. Subdirección de Servicios Generales</t>
  </si>
  <si>
    <t>Listado de participantes en las jornadas de socializacion y capacitación.</t>
  </si>
  <si>
    <t>EVALUACIÓN Y CONTROL</t>
  </si>
  <si>
    <t>1. Intereses personales, economicos o politicos.
2. Falta de conocimiento en el ejercicio auditor.
3.Falta de ética del auditor</t>
  </si>
  <si>
    <t>Posible omision en el reporte de los hallazgos formulados a los procesos de la entidad de manera intencional.</t>
  </si>
  <si>
    <t>Toma de decisiones con base en información incompleta o incorrecta.</t>
  </si>
  <si>
    <t>Fortalecer la aplicación de los puntos de control, establecidos en las actividades relacionadas con la elaboración de los informes y/o formulación de hallazgos, definidas en los procedimientos para realizar auditorías internas como las del Sistema Integrado de Gestión.
Gestionar la participación del 100% de los auditores de la Oficina de Control Interno en capacitación referente al ejercicio auditor.</t>
  </si>
  <si>
    <t xml:space="preserve">
Informes revisados / Informes comunicados * 100
Se gestionò la capacitaciòn: 
Si : 100%
No: 0 %</t>
  </si>
  <si>
    <t>Oficina de Control Interno</t>
  </si>
  <si>
    <t xml:space="preserve">Plan de auditoria, Informe preliminar.
Informe final 
Memorando.
</t>
  </si>
  <si>
    <t xml:space="preserve">Seguimiento corte 30-04-2016:
Durante este cuatrimestre se efectuaron15 informes de auditorías, los cuales fueron revisados por la jefatura y ajustados por los auditores de acuerdo con las observaciones efectuadas los mismos; posteriormente se comunicaron a los auditados.
Durante este periodo se han efectuaron 4 capacitaciones sobre los procedimientos atientes al área; no se ha requerido capacitación a adicional, por lo cual nos e elevó solicitud a la Subdirección de Capacitación.
</t>
  </si>
  <si>
    <t xml:space="preserve">15/15= 100%
</t>
  </si>
  <si>
    <t>Se puede determinar que para el periodo de seguimiento las acciones definidas para este riesgo y de acuerdo  a lo verificado,  han contribuido a mitigar este riesgo identificado</t>
  </si>
  <si>
    <t>1. Reporte tardio por parte de algunos procesos de información insumo para procesos de Auditoría y seguimiento.
2. Recurso Humano insuficiente o personal sin las competencias requeridas para el desempeño de las funciones propias del cargo.</t>
  </si>
  <si>
    <t>Posible omisión en la realización y reporte oportuno y con la calidad requerida, de las auditorías internas y las evaluaciones y seguimientos a los planes en cada uno de los procesos de la Entidad. (Estratégico).</t>
  </si>
  <si>
    <t xml:space="preserve">Posible Incumplimiento o cumplimiento parcial del plan de acción y estrategico,  sanciones por parte de los entes de control, bajo rendimiento, resultados no apropiados para la toma de decisiones.
</t>
  </si>
  <si>
    <t xml:space="preserve"> 31/12/2016</t>
  </si>
  <si>
    <t xml:space="preserve">Elaborar el Programa Anual de Evaluaciones Independientes-PAEI 2016, ajustado a los roles de la oficina y de acuerdo con el talento humano disponible, programando las auditorías y seguimientos, con suficiente tiempo para asegurar su cumplimiento con la calidad requerida. 
Efectuar periódicamente seguimiento al PAEI, con el objeto de evitar que se dilaten las actividades programadas. (minimo 6 durante el año).
</t>
  </si>
  <si>
    <t>Se elaboró y publicó el PAEI: 
Si : 100%
No: 0 %
Seguimientos efecutados.</t>
  </si>
  <si>
    <t xml:space="preserve">PAEI vigencai 2016 publicado.
Actas de seguimientos
</t>
  </si>
  <si>
    <t xml:space="preserve">Se realizó elaboró yel PAEI, de acuerdo con los roles de la Oficina; el plan se encuentra publicado en la página web de la Entidad.
Acta No.1 de 2016, se realizo la socializacion del Plan
Se efectuó el seguimiento al PAEI, determinando la necesidad de aplazar la Auditoría a la Gestión Contractual.
Acta No. 3 de 2016.
En reunión del 28 de abril se efectuó un nuevo seguimiento al Plan - Acta No. 7 de 2016.
</t>
  </si>
  <si>
    <t>100%
2 seguimientos</t>
  </si>
  <si>
    <t>Se puede determinar que para el periodo de seguimiento las acciones definidas para este riesgo   han contribuido a mantener controlado el riesgo identificado</t>
  </si>
  <si>
    <t xml:space="preserve">1. No disponibilidad de Información o recepción tardia de la misma.
2. Recurso Humano insuficiente o personal sin las competencias requeridas para el desempeño de las funciones propias del cargo. </t>
  </si>
  <si>
    <t>Probable desatención de manera oportuna de los requerimientos solicitados por los entes externos y de control. (Estratégico)</t>
  </si>
  <si>
    <t xml:space="preserve">Sanciones por parte de los entes de control y/o pérdida de credibilidad de la OCI.
Pèdidad de imagen institucional.
</t>
  </si>
  <si>
    <t xml:space="preserve">Elaborar y comunicar a los encargados de generar la información un cronograma con las actividades y responsabilidades de rendición de información.
Dar estricto cumplimiento a los puntos de control establecidos en el "Procedimiento Relación con Entes Externos y/o de Control".
</t>
  </si>
  <si>
    <t xml:space="preserve">Cronograma de rendición de información elaborado y comunicado.
Si: 100%
No: 0%
No. de requerimientos de información por parte de los entes externos atendidos en los tiempos establecidos por éstos (oportunidad) / No. de requerimientos de información por parte  de los entes externos .
</t>
  </si>
  <si>
    <t>Memorando o comunicación del cronograma a los responsables.
Certificado emitido el ente y / o Memorando de radicaciòn</t>
  </si>
  <si>
    <t>Se elaboró él cronograma con la informaciòn de la rendición de información a los  Entes Externos y se remitió a los responsables de proceso mediante comunicación.
Se rindieron  los siguienets informes:
• Derechos de petición, quejas y reclamos (pqr)-atención al ciudadano.  
• Evaluación del Sistema de Control Interno  -  Informe ejecutivo anual 
• Informe de derechos de autor
• Gestión Financiera - Control Interno Contable.
•Cuenta anual a la Auditoria Fiscal
•Cuenta al término de la gestión del Contralor  presentado a la Auditoría Fiscal.
•Cuenta mensual presentadas en los meses de enero, febrero y marzo a la  Auditoria Fiscal (3).</t>
  </si>
  <si>
    <t>100%
7/7= 100%</t>
  </si>
  <si>
    <t>1. Recurso humano insuficiente.
2. Falencias en el proceso de planeación interna del proceso.
3. Requerimientos institucionales que requieren atención inmediata.</t>
  </si>
  <si>
    <t>Posible incumplimiento de las actividades establecidas en el Programa Anual de Evaluaciones Independientes PAEI 2016  (Estratégico)</t>
  </si>
  <si>
    <t xml:space="preserve">Sanciones por parte de los entes de control y/o pérdida de credibilidad de la OCI.
</t>
  </si>
  <si>
    <t>Establecer y dar estricto cumplimiento al programa anual de evaluaciones independientes - PAEI 2016, apoyado en seguimiento periódico del mismo, con el objeto de evitar que se dilaten las actividades programadas.</t>
  </si>
  <si>
    <t>Actividades desarrolladas del PAEI 2016 * 100 / actividades programadas en el PAEI 2016</t>
  </si>
  <si>
    <t>Informes de las actividades elaboradas en el PAEI 2016 entregados a los responsables.</t>
  </si>
  <si>
    <t>Las acciones adelantadas han contribuido en la efectividad del control establecido para mitigar este riesgo identificado</t>
  </si>
  <si>
    <t>la Oficina de Control Interno ha realizado estricto cumplimiento al programa PAEI, mediante reubniones de oficina actas  No. 3 de 2016. y No7  del  28 de abril se de 2016.  A la fecha se tienen adelantos segun los roles  Asi:
Evaluación y seguimiento: se ha dado cumplimiento a 31 actividades de las programadas.
Relaciòn con entes externos:  se remitieron (7) siete informes.
Adminsitraciòn del Riesgo: 15
Asesorìa y acompañamiento:  se efectuaron 2 acompañamientos.
Fomento de la Cultura de control: se han publicado  8 mensajes. 
Otras actividades: 8.</t>
  </si>
  <si>
    <t>71/198
36%</t>
  </si>
  <si>
    <t>PROCESO DE TECNOLOGÍAS DE LA INFORMACIÓN Y LAS COMUNICACIONES - PTIC</t>
  </si>
  <si>
    <t>Cortes prolongados de energía por parte de la empresa prestadora del servicio electrico.
Conexiones electricas internas innadecuadas por los usuarios o externos que 
desconocen el sistema electrico del edificio.
Falta de mantenimeinto a las redes de corriente regulada y normal en las instalaciones de la Entidad.
Fallas internas de los equipos que integran la infraestrucutura tecnológica.</t>
  </si>
  <si>
    <t>Suspensión temporal o definitiva de los Servicios Tecnológicos de red y/o aplicativos</t>
  </si>
  <si>
    <t xml:space="preserve">Suspensión de actividades internas que requieren de la información procesada en las aplicaciones
Demora en la entrega de información a los usuarios y/o ciudadanos.
Demora en el cumplimiento de compromisos institucionales.
</t>
  </si>
  <si>
    <t>Realizar un diagnostico de las redes de cableado estructurado de la Contraloría, para minimizar posibles fallas</t>
  </si>
  <si>
    <t xml:space="preserve">No. de redes de cableado estructurado por piso y sede revisadas *100 / No. de  de redes de cableado estructurado por piso y sede programadas para revisón
</t>
  </si>
  <si>
    <t>Dirección Tecnologias de la Información y las
Comunicaciones</t>
  </si>
  <si>
    <t>Plan de trabajo e informe de avance diagnóstico</t>
  </si>
  <si>
    <t>La Dirección de TIC adelanta el levantamiento de información de los puntos de red para su correspondiente actualización y diagnóstico conforme a los segmentos que se tienen definidos dentro de la nueva infraestrucutra tecnológica, como son: Teleonía IP, Impresión, y VLANS por piso.  A la fecha se han verificado los puntos de red de telefonía IP.</t>
  </si>
  <si>
    <t>Robo por delincuencia comun.
Falta de controles en la asignación y distribución de los equipos a los responsables.
Falta de seguridad de las zonas de trabajo</t>
  </si>
  <si>
    <t xml:space="preserve">Perdida Equipos Tecnológicos. </t>
  </si>
  <si>
    <t>Perdida de memoria institucional
Disminución en las cantidades de equipos asignadas a los funcionarios</t>
  </si>
  <si>
    <t>Llevar el control de asignación de equipos a las dependencias.</t>
  </si>
  <si>
    <t>No. de equipos verifcados/No. Total de equipos</t>
  </si>
  <si>
    <t>Actas
Informes</t>
  </si>
  <si>
    <t>La Dirección de TIC adelanta el levantamiento de información de los equipos de cómputo asignados a las diferentes dependencias mediante una herramienta de apoyo a la Gestión de TIC denominada CSTI - Central de Servicios de Tecnologías de la Inf. y las Comunicaciones. A la fecha se ha realizado la verificación de los equipos asignados a la Dirección de TIC.</t>
  </si>
  <si>
    <t>Incumplimiento de los terminos fijados por la ley al contestar la demanda, acudir a las audiencias, presentar alegatos y recursos.</t>
  </si>
  <si>
    <t>Procesos Judiciales o medios alternativos de solución de conflictos con decisiones en contra de la Entidad.</t>
  </si>
  <si>
    <t>Inadecuada defensa de los intereses de la Entidad. Declaración de obligaciones de pagar o de hacer por parte de la Entidad. Detrimento patrimonial a la Entidad.</t>
  </si>
  <si>
    <t xml:space="preserve">Ofrecer capacitación a los funcionarios que ejercen la representación judicial. Disponer de una Base de Datos jurídica de consulta. Mantener actualizada la Base de Datos de la Oficina Asesora Jurídica y el SIPROJWEB. </t>
  </si>
  <si>
    <t>No. de Funcionarios Capacitados * 100 / Total Funcionarios que se deben Capacitar</t>
  </si>
  <si>
    <t>Oficina Asesora Juridica</t>
  </si>
  <si>
    <t>SIPROJWEB</t>
  </si>
  <si>
    <t xml:space="preserve">SEGUIMIENTO A ABRIL DE 2016: El grupo de abogados asistio a dos (2) capacitaciones, entre las cuales se destacan Seminario Internacional Derecho Penal Economico y de la Empresa, celebrado los días 9 y 10 de marzo de 2016 (asistieron Maria Teresa Moreno, Jose Eduardo Corredor y Gisela Patricia Bolivar Mora), y Negociación Colectiva, celebrado el 10 de marzo de 2016 (asistieron Ilma Burgos y Otoniel Medina); de igual forma el Comité de Conciliación hizo un (1) seguimiento al proceso adversos a la Entidad No. 2004-1644, como puede evidenciarse en el Actade Comité de conciliaciòn No. 06 de marzo 29 de 2016.  Se dispone de una Base de DatosJurídica de consulta y se mantiene actualizada paralelamente con el SIPROJWEB.  </t>
  </si>
  <si>
    <t>5/10. = 50%</t>
  </si>
  <si>
    <t xml:space="preserve">Seguimiento 30 de abril de 2016: Se verificó que asignados a la oficina se tienen 10 abogados que hacen la representación judicial a nivel externo (Tribunales, Consejo de Estado y Juzgados Administrativos), de éstos cinco han asistido a  capacitación en los siguientes temas: Seminario Internacional Derecho Penal Económico y de la Empresa, celebrado los días 9 y 10 de marzo de 2016, asistieron tres funcioanrios, se verificó oficio de la Dirección de Talento Humano  3-2016-06233 remitiendo los certificados correspondientes. La otra capacitación corresponde a  Negociación Colectiva, celebrado el 10 de marzo de 2016, al cual asistieron dos funcioanrios. se verificó oficio de la Subdirección de capacitación  3-2016-005965 mediante el cual se remiten los certificados correspondientes. 
De otra parte, se verificó acta del Comité de conciliación No. 06 de marzo 29 de 2016  con el  seguimiento al proceso adverso a la Entidad No. 2004-1644.
</t>
  </si>
  <si>
    <t>Se puede determinar que para el periodo de seguimiento las acciones definidas han contribuido a controlar el riesgo; no obstante, las acciones emprendidas continúan en ejecución y el riesgo permanece  en seguimiento</t>
  </si>
  <si>
    <t xml:space="preserve">Realización de actuaciones administrativas de asesoría con fundamento en normatividad derogada o no pertinente. </t>
  </si>
  <si>
    <t>Falta de oportunidad en la solicitud de actuaciones administrativas de asesoría por parte de las dependencias  de la Entidad.</t>
  </si>
  <si>
    <t>Demandas y sanciones contra la Entidad. Incumplimiento de los objetivos institucionales y por ende deficiente gestión administrativa.</t>
  </si>
  <si>
    <t>Disponer de una Base de Datos Jurídica para consulta. Establecer puntos de control para identificar cambios normativos y evitar utilización de normas derogadas. Aplicar los puntos de control establecidos en el procedimiento para asesoría.</t>
  </si>
  <si>
    <t>No. De actuaciones realizadas en la BD judicial de la Entidad *100 /No. total de actuaciones requeridas para la representación judicial en BD la Entidad</t>
  </si>
  <si>
    <t>Durante el primer cuatrimestre del 2016, se hicieron cuatro (4) actualizaciones de reportes sobre procesos judiciales por parte de cada abogado adcrito a la Oficina Asesora Jurídica, como puede evidenciarse en en la carpeta de reportes mensuales.</t>
  </si>
  <si>
    <t xml:space="preserve">4/12 =  33.33% </t>
  </si>
  <si>
    <t>Inobservancia de la normatividad y el procedimiento vigente sobre notificaciones en las actuaciones administrativas.</t>
  </si>
  <si>
    <t>Posibles nulidades por indebida notificación en los actos administrativos en procesos de segunda instancia  en sede administrativa.</t>
  </si>
  <si>
    <t>Condenas que generan detrimento a la Entidad.</t>
  </si>
  <si>
    <t>Aplicar estrictamente los términos establecidos en el ordenamiento legal y el procedimiento.</t>
  </si>
  <si>
    <t>No. de notificaciones en terminos de orden legal establecidas por la OAJ  * 100 /No. de total requerido  terminos de orden legal establecidas a la OAJ</t>
  </si>
  <si>
    <t xml:space="preserve">SEGUIMIENTO A ABRIL DE 2016.  Durante el primer cuatrimestre se hicieron las notificaciones, conforme a las disposiciones legales vigentes para tal efecto, como puede evidenciarse en la carpeta de control de traslado de expedientes  que reposan en la Oficina.  
</t>
  </si>
  <si>
    <t>1/1 = 100%</t>
  </si>
  <si>
    <t>En espera del procedimiento de la Dirección de  Planeación.</t>
  </si>
  <si>
    <t>La acción adelantada junto con el control establecido ha contribuido a realizar   un adecuado manejo del riesgo identificado.</t>
  </si>
  <si>
    <t xml:space="preserve">Se dterminó que para el período de seguimiento las acciones definidas para este riesgo y de acuerdo  a lo verificado,  han contribuido en la efectividad del control establecido para mitigar este riesgo identificado.
Revisar y ajustar el indicador dado que lo definido, no permite realizar la medición de la accion asociada al control. 
</t>
  </si>
  <si>
    <t xml:space="preserve">Se estabelció  que para el periodo de seguimiento las acciones definidas para este riesgo y de acuerdo  a lo verificado,  han contribuido en la efectividad del control establecido para mitigar este riesgo identificado.
</t>
  </si>
  <si>
    <t>ABRIL 30/2016 SERVICIOS PÚBLICOS: En carpeta de la Dirección reposan las 12 actas de comité técnico en las que se registra la verificación de forma y fondo la ejecución de las auditorías.  Se verifico  el  Acta No.  11 del 15 de marzo : Aprobar o improbar el plan de trabajo de la Visita de Control Fiscal Transversal a la Unidad Administrativa Especial de Servicios Públicos "UAESP ", Empresa de Acueducto, Alcantarillado y Aseo de Bogotá EAB- ESP y Aguas de Bogotá. SA ESP.  El Riesgo debe continuar abierto para seguimiento.</t>
  </si>
  <si>
    <t>ABRIL 320/2016 GOBIERNO: verificado el seguimiento citado por la Dirección de Gobierno,  mediante memorandos de asignación: 3-2016-04484, entidad Fondo de Vigilacia y Seguridad. 2-2016-03384, entidad Fonfo Vigilancia y Seguridad.  2-2016-05931 entidad Secretaria General. 
El Riesgo debe continuar abierto para seguimiento.</t>
  </si>
  <si>
    <t>GESTIÓN JURÍDICA</t>
  </si>
  <si>
    <r>
      <rPr>
        <b/>
        <sz val="9.8000000000000007"/>
        <color rgb="FF000000"/>
        <rFont val="Arial"/>
        <family val="2"/>
      </rPr>
      <t>Fecha de aprobación o modificación</t>
    </r>
    <r>
      <rPr>
        <sz val="10"/>
        <color rgb="FF000000"/>
        <rFont val="Arial"/>
        <family val="2"/>
      </rPr>
      <t>:  30/04/2016</t>
    </r>
  </si>
  <si>
    <r>
      <rPr>
        <b/>
        <sz val="9.8000000000000007"/>
        <color theme="1" tint="4.9989318521683403E-2"/>
        <rFont val="Arial"/>
        <family val="2"/>
      </rPr>
      <t xml:space="preserve">Fecha de Monitoreo y Revisión Responsable de Proceso: </t>
    </r>
    <r>
      <rPr>
        <sz val="10"/>
        <color rgb="FF000000"/>
        <rFont val="Arial"/>
        <family val="2"/>
      </rPr>
      <t xml:space="preserve"> 02/05/2016</t>
    </r>
  </si>
  <si>
    <r>
      <rPr>
        <b/>
        <sz val="9.8000000000000007"/>
        <color rgb="FF000000"/>
        <rFont val="Arial"/>
        <family val="2"/>
      </rPr>
      <t>Fecha de Seguimineto (Verificación) Oficina de Control Interno</t>
    </r>
    <r>
      <rPr>
        <sz val="10"/>
        <color rgb="FF000000"/>
        <rFont val="Arial"/>
        <family val="2"/>
      </rPr>
      <t>:  10/05/2016</t>
    </r>
  </si>
  <si>
    <r>
      <rPr>
        <b/>
        <sz val="8"/>
        <rFont val="Arial"/>
        <family val="2"/>
      </rPr>
      <t>Sgto. Abril/2016.</t>
    </r>
    <r>
      <rPr>
        <sz val="8"/>
        <rFont val="Arial"/>
        <family val="2"/>
      </rPr>
      <t xml:space="preserve">  El indicador muestra un avance del 25%, dado que mediante memorando número 3-2016-06695 del 16/03/2016,  la Directora de Planeación remitió a los directores, subdirectores y jefes de oficina de la entidad, las directrices encaminadas al reporte de información, recordando el cumplimiento de los términos establecidos para el reporte de Información con corte a marzo, de conformidad con lo establecidos en la Circular No. 004 de 2016. 
El 75% restante, corresponde a los meorandoa remitire para el reporte de información con corte a junio, septiembre y diciembre.</t>
    </r>
  </si>
  <si>
    <r>
      <rPr>
        <b/>
        <sz val="8"/>
        <rFont val="Arial"/>
        <family val="2"/>
      </rPr>
      <t>Verificación a abril de 2016:</t>
    </r>
    <r>
      <rPr>
        <sz val="8"/>
        <rFont val="Arial"/>
        <family val="2"/>
      </rPr>
      <t xml:space="preserve">
Atendiendo a la circular No 004 de 2016, se verificó que con memorando número 3-2016-06695 del 16/03/2016,  la Dirección de Planeación remitió a los directores, subdirectores y jefes de oficina de la entidad, las directrices para el reporte de información, recordó los términos establecidos para su reporte con corte a marzo. No es dable cerrar el riesgo, como quiera que en la ejecución de las acciones previstas para mitigar el riesgo se tiene un avance del 25%. 
El riesgo continua abierto para monitoreo y seguimiento.                                                                                                           </t>
    </r>
  </si>
  <si>
    <r>
      <t xml:space="preserve">(172/1.000)*100 = </t>
    </r>
    <r>
      <rPr>
        <b/>
        <sz val="8"/>
        <color theme="1" tint="4.9989318521683403E-2"/>
        <rFont val="Arial"/>
        <family val="2"/>
      </rPr>
      <t>17,2%</t>
    </r>
  </si>
  <si>
    <r>
      <rPr>
        <b/>
        <sz val="8"/>
        <rFont val="Arial"/>
        <family val="2"/>
      </rPr>
      <t>Verificación a abril de 2016:</t>
    </r>
    <r>
      <rPr>
        <sz val="8"/>
        <rFont val="Arial"/>
        <family val="2"/>
      </rPr>
      <t xml:space="preserve"> Verificada la relación de los puntos de red de telefonia IP, donde se establecen 190 extensiones habilitadas, las dependencias a las cuales estan asignadas y si se encuentran o no en funcionamiento.
El riesgo continua abierto para monitoreo y seguimiento.</t>
    </r>
  </si>
  <si>
    <r>
      <t xml:space="preserve">(23/962)*100 = </t>
    </r>
    <r>
      <rPr>
        <b/>
        <sz val="8"/>
        <color theme="1" tint="4.9989318521683403E-2"/>
        <rFont val="Arial"/>
        <family val="2"/>
      </rPr>
      <t>2,4%</t>
    </r>
  </si>
  <si>
    <r>
      <rPr>
        <b/>
        <sz val="8"/>
        <rFont val="Arial"/>
        <family val="2"/>
      </rPr>
      <t xml:space="preserve">Verificación a abril de 2016: </t>
    </r>
    <r>
      <rPr>
        <sz val="8"/>
        <rFont val="Arial"/>
        <family val="2"/>
      </rPr>
      <t>Evidenciado aplicativo Sistema de Gestión Inventario TI, a traves del cual se realiza la actualización de asignación de los equipos. 
El riesgo continua abierto para monitoreo y seguimiento.</t>
    </r>
  </si>
  <si>
    <r>
      <rPr>
        <b/>
        <sz val="8"/>
        <rFont val="Arial"/>
        <family val="2"/>
      </rPr>
      <t xml:space="preserve">Seguimiento a  Abril 30/2016: </t>
    </r>
    <r>
      <rPr>
        <sz val="8"/>
        <rFont val="Arial"/>
        <family val="2"/>
      </rPr>
      <t xml:space="preserve">Se </t>
    </r>
    <r>
      <rPr>
        <sz val="8"/>
        <color rgb="FFFF0000"/>
        <rFont val="Arial"/>
        <family val="2"/>
      </rPr>
      <t xml:space="preserve"> </t>
    </r>
    <r>
      <rPr>
        <sz val="8"/>
        <rFont val="Arial"/>
        <family val="2"/>
      </rPr>
      <t>han enviado siete (7) Boletínes de Prensa,  los cuales cuentan con el respectivo visto bueno de las sectoriales donde se generó la información.</t>
    </r>
  </si>
  <si>
    <r>
      <rPr>
        <b/>
        <sz val="8"/>
        <rFont val="Arial"/>
        <family val="2"/>
      </rPr>
      <t>Seguimiento y Verificación al 30 de Abril de 2016:</t>
    </r>
    <r>
      <rPr>
        <sz val="8"/>
        <rFont val="Arial"/>
        <family val="2"/>
      </rPr>
      <t xml:space="preserve"> Se han editado 7 Boletínes de Prensa, de los cuales se evidenció el Visto Bueno de las Sectoriales donde se produjo la información (Movilidad 2, Despacho 1, Salud 1, Desarrollo Economico 1, Servicios Publicos 1, Hacienda 1), antes de su publicación.
El riesgo continua abierto para monitoreo y seguimiento.</t>
    </r>
  </si>
  <si>
    <r>
      <rPr>
        <b/>
        <sz val="8"/>
        <rFont val="Arial"/>
        <family val="2"/>
      </rPr>
      <t>Seguimiento a Abril 30/2016:</t>
    </r>
    <r>
      <rPr>
        <sz val="8"/>
        <color rgb="FFFF0000"/>
        <rFont val="Arial"/>
        <family val="2"/>
      </rPr>
      <t xml:space="preserve"> </t>
    </r>
    <r>
      <rPr>
        <sz val="8"/>
        <rFont val="Arial"/>
        <family val="2"/>
      </rPr>
      <t>Se han publicado siete (7) Boletínes de Prensa, de los cuales, la trazabilidad de la información reposa en el  formato "Seguimiento y control de la información que llega a la Oficina Asesora de Comunicaciones"</t>
    </r>
  </si>
  <si>
    <r>
      <rPr>
        <b/>
        <sz val="8"/>
        <rFont val="Arial"/>
        <family val="2"/>
      </rPr>
      <t>Seguimiento y Verificación al 30 de Abril de 2016:</t>
    </r>
    <r>
      <rPr>
        <sz val="8"/>
        <rFont val="Arial"/>
        <family val="2"/>
      </rPr>
      <t xml:space="preserve"> La información correspondiente a los siete (7) Boletínes de Prensa, editados para los diferentes Sectores ( Movilidad 2, Despacho 1, Salud 1, Desarrollo Económico 1, Servicios Públicos 1, Hacienda 1), se encuentran debidamente relacionados en el Formato "Seguimiento y control de la información que llega a la Oficina Asesora de Comunicaciones".
El riesgo continua abierto para monitoreo y seguimiento.</t>
    </r>
  </si>
  <si>
    <r>
      <rPr>
        <b/>
        <sz val="8"/>
        <color theme="1" tint="4.9989318521683403E-2"/>
        <rFont val="Arial"/>
        <family val="2"/>
      </rPr>
      <t xml:space="preserve"> Verificación Abril de 2016: </t>
    </r>
    <r>
      <rPr>
        <sz val="8"/>
        <rFont val="Arial"/>
        <family val="2"/>
      </rPr>
      <t xml:space="preserve">Se verifico en la Oficina - Centro de atenciòn al ciudadano mediante el Aplicativo SIGESPRO, que durante el periodo de enero a abril de 2016, fueron recepcionados en la Contraloría de Bogotá D.C. 626 derechos de petición referenciados en el indicador como Solicitudes y requerimientos , los cuales fueron remitidos a las Dependencias y atendidos en  su totalidad, lo anterior en cumplimiento de la Ley 1755 de 2015 “Por medio de la cual se regula el derecho fundamental de petición….”. No obstante, no todos los DPC estan con respuesta definitiva.   El riesgo de continuar abierto para seguimiento y control.                                                      Verificación Diciembre 2015: Se verifica en el aplicativo el adecuado y oportuno direccionamiento  de los requerimientos que son radicados y son  competencia de la entidad (peticiones, sugerencias, quejas y reclamos, proposiciones) presentados por los ciudadanos y el Concejo de Bogotá.
Verificación Septiembre 2015:
Se constata  direccionamiento oportuno de los requerimientos que son radicados y son  competencia de la entidad (peticiones, sugerencias, quejas y reclamos, proposiciones) presentados por los ciudadanos y el Concejo.
Verificación Junio de 2015:
Evidenciado cumplimiento de las funciones de la oficina, en el sentido de brindar orientación pertinente al ciudadano en el trámite y presentación de sus requerimientos ante las entidades públicas, así como la canalización adecuada y oportuna de los requerimientos competencia de la entidad (peticiones, sugerencias, quejas y reclamos, proposiciones) presentados por los ciudadanos y el Concejo, hacia las dependencias competentes. Permanece abierto el riesgo para monitoreo permanente.
</t>
    </r>
  </si>
  <si>
    <r>
      <rPr>
        <b/>
        <sz val="8"/>
        <rFont val="Arial"/>
        <family val="2"/>
      </rPr>
      <t>Seguimiento y Verificación al 30 de Abril de 201</t>
    </r>
    <r>
      <rPr>
        <sz val="8"/>
        <rFont val="Arial"/>
        <family val="2"/>
      </rPr>
      <t>6:  se verifico que mediante memorando 3-2016-05133 de01-03-2016, dirigido a la Dirección de Talento Humano, se solicitó la realización de un taller practico  relacionados con: Estatuto anticorrupción, delitos contra la administración pública, principios y valores éticos para su sensibilización, apropiación y aplicación en el desarrollo de las funciones propias de este proceso. 
Se observò  que la Subdirección de Capacitación  mediante correo institucional del 09-03-016., da respuesta a la solicitud indicando que se han iniciado las gestiones con la Dirección Nacional de Derecho de Autor y con el Departamento Administrativo del Servicio Civil Distrital, para conseguir las acciones de formación solicitadas. El 29 de abril de 2016, nuevamente se le informó a la Subdirección de Capacitación  que faltaría programar el taller relacionado con el Riego de Corrupción.  A la fecha se encuentra pendiente su realización.
Por lo anterior, el Riesgo y sus acciones continuan  para su seguimiento.</t>
    </r>
  </si>
  <si>
    <r>
      <rPr>
        <b/>
        <sz val="8"/>
        <rFont val="Arial"/>
        <family val="2"/>
      </rPr>
      <t>Verificación abril 30 de 2016:</t>
    </r>
    <r>
      <rPr>
        <sz val="8"/>
        <rFont val="Arial"/>
        <family val="2"/>
      </rPr>
      <t xml:space="preserve">
Verificado el Oficio  3-2016-05235, 3-2016-05542 del primero  de marzo de 2016,  se evidencia que el Director del PEEPP, solicitó a  los subdirectores que integran este proceso ejecutar las acciones acordadas,  para la mitigación de los riesgos  establecidos para la actual vigencia.
Igualmente, se verificó que mediante el oficio  3-2016-05237 del primero de marzo de 2016, el Director de EEPP,  solicitó  a la Dirección de las TICs,  el desarrollo  de validadores  de la información en los reportes que tienen que ver con Presupuesto, al igual que el desarrollo de reportadores en SIVICOF; como resultado de esta solicitud, se observó el acta Nº5 Reunión Equipo de Gestores del PEPP y profesionales de TICS, de fecha  5 de abril de 2016,  cuyo objetivo fue   revisar los requerimientos  solicitados por la Dirección de EEPP, en esta reunión se  fijaron algunos compromisos encaminados al desarrollo de validadores.
De otra parte, se observaron los correos electrónicos del 22 y 29 de enero y 3 de marzo de 2016, donde la Subdirectora de Estadísticas y Análisis Presupuestal,  informa a las Direcciones Sectoriales y a la Dirección de TICs sobre  las inconsistencias presentadas en la Rendición de la Cuenta.  
Por lo anterior, no es dable cerrar el riesgo, como quiera que en la ejecución de las acciones previstas para mitigar el riesgo se tiene un avance del 70%. El riesgo continua abierto para monitoreo y seguimiento.   
</t>
    </r>
  </si>
  <si>
    <r>
      <rPr>
        <b/>
        <sz val="8"/>
        <rFont val="Arial"/>
        <family val="2"/>
      </rPr>
      <t xml:space="preserve">Verificación abril 30 de 2016: </t>
    </r>
    <r>
      <rPr>
        <sz val="8"/>
        <rFont val="Arial"/>
        <family val="2"/>
      </rPr>
      <t xml:space="preserve">
Se evidenciaron los oficios: 3-2016-04197, 3-2016-04556, 3-2016-05542, 3-2016-06034, del 19 y 23 de febrero,  4 y 9 de marzo de 2016 respectivamente, donde el Director de EEPP remitió a las Direcciones Sectoriales las observaciones encontradas, producto del seguimiento  realizado a los memorandos de Asignación de Auditoría, en donde se debían tener en cuenta los  lineamientos impartidos en el PAE-2016. Se observó que en las carpetas de los productos obligatorios reposan las comunicaciones remitidas.
Se observa que esta acción contribuye  a mitigar este riesgo identificado, no obstante, dado que el riesgo se encuentra latente continua en seguimiento.
     </t>
    </r>
  </si>
  <si>
    <r>
      <rPr>
        <b/>
        <sz val="8"/>
        <rFont val="Arial"/>
        <family val="2"/>
      </rPr>
      <t>Verificación abril 30 de 2016: 
V</t>
    </r>
    <r>
      <rPr>
        <sz val="8"/>
        <rFont val="Arial"/>
        <family val="2"/>
      </rPr>
      <t>erificado el  oficio 3-2016-10603 del 2 de mayo de 2016, de la  Direccion de TICs, en el que comunica que habilitará el acceso total a internet a 10 funcionarios de la EEPP y el oficio de respuesta  de la Dirección de EEPP Nº 3-2016-10940 del 4 de mayo de 2016, se evidencia la autorización de  acceso a los funcionarios relacionados.
Respecto a la segunda acción definida para mitigar este riesgo, se evidenció el Oficio  Nº 3-2016-07724 del 31 de marzo de 2016, en el que el  Subdirector de Evaluación de Política Pública, efectúo requerimiento de personal para completar los grupos de trabajo; Igualmente,  se evidenció el oficio Nº 3-2016-10838 del 3 de mayo de 2016, en el que la Subdirectora de Estadística y Análisis Presupuestal y Financiero solicitó la asignación de un profesional para Presupuesto.
El riesgo continúa abierto para seguimeinto.</t>
    </r>
  </si>
  <si>
    <r>
      <rPr>
        <b/>
        <sz val="8"/>
        <color rgb="FF000000"/>
        <rFont val="Arial"/>
        <family val="2"/>
      </rPr>
      <t xml:space="preserve">ABRIL 30/2016 DIRECCIÓN DE REACCION INMEDIATA </t>
    </r>
    <r>
      <rPr>
        <sz val="8"/>
        <color rgb="FF000000"/>
        <rFont val="Arial"/>
        <family val="2"/>
      </rPr>
      <t>: No aplica, dado que esta dirección no tiene sujetos adscritos.</t>
    </r>
  </si>
  <si>
    <r>
      <rPr>
        <b/>
        <sz val="8"/>
        <color rgb="FF000000"/>
        <rFont val="Arial"/>
        <family val="2"/>
      </rPr>
      <t>ABRIL 30/2016 MOVILIDAD</t>
    </r>
    <r>
      <rPr>
        <sz val="8"/>
        <color rgb="FF000000"/>
        <rFont val="Arial"/>
        <family val="2"/>
      </rPr>
      <t>:Se verificaron los siguientes Memorandos de asignacion de Auditoria:  IDU 3-2016-01868 memorando asignacion; SDM 3-2016-01785 asignacion auditoria; TRANSMILENIO 3-2016-01808 memo asignacion Y UAERMV 3-2016-01932 memorando asignacion. El riesgo debe continuar abierto para seguimiento.</t>
    </r>
  </si>
  <si>
    <r>
      <rPr>
        <b/>
        <sz val="8"/>
        <color rgb="FF000000"/>
        <rFont val="Arial"/>
        <family val="2"/>
      </rPr>
      <t>ABRIL 30/2016 HABITAT</t>
    </r>
    <r>
      <rPr>
        <sz val="8"/>
        <color rgb="FF000000"/>
        <rFont val="Arial"/>
        <family val="2"/>
      </rPr>
      <t>: Se han realizado 7 inducciones a funcionarios nuevos en la Dirección Sectorial Verificado mediante Memorandos: 3-2016-09809, 1 funcionario. 3-2016-08283, 6 funcionarios. El reisgo debe continuar abierto para seguimiento.</t>
    </r>
  </si>
  <si>
    <r>
      <rPr>
        <b/>
        <sz val="8"/>
        <color rgb="FF000000"/>
        <rFont val="Arial"/>
        <family val="2"/>
      </rPr>
      <t>ABRIL 30/2016 MOVILIDAD</t>
    </r>
    <r>
      <rPr>
        <sz val="8"/>
        <color rgb="FF000000"/>
        <rFont val="Arial"/>
        <family val="2"/>
      </rPr>
      <t>: Durante este periodo se han realizado cuatro inducciones a los funcionarios nuevos, Verificado mediante Memorando - Induccion Funcionarios:  3-2016-01547;  3-2016-06881 y 3-2016-05251. El Riesgo debe continuar abierto.</t>
    </r>
  </si>
  <si>
    <r>
      <rPr>
        <b/>
        <sz val="8"/>
        <color rgb="FF000000"/>
        <rFont val="Arial"/>
        <family val="2"/>
      </rPr>
      <t>ABRIL 30/2016 SERVICIOS PUBLICOS</t>
    </r>
    <r>
      <rPr>
        <sz val="8"/>
        <color rgb="FF000000"/>
        <rFont val="Arial"/>
        <family val="2"/>
      </rPr>
      <t>:Verificados los  Memorandos de  envio de formatos de inducción: 3-2016-08014 (2 funfionarios), 3-2016-09465 y 3-2016-07369 (2 funionarios). Este riesgo debe continuar abierto.</t>
    </r>
  </si>
  <si>
    <r>
      <t>ABRIL 30/2016 MOVILIDAD: "</t>
    </r>
    <r>
      <rPr>
        <i/>
        <sz val="8"/>
        <color rgb="FF000000"/>
        <rFont val="Arial"/>
        <family val="2"/>
      </rPr>
      <t>Esta actividad se encuenta en cero por ciento de avance, toda vez que se está esperando la actualización por parte de la Dirección de Planeación</t>
    </r>
    <r>
      <rPr>
        <sz val="8"/>
        <color rgb="FF000000"/>
        <rFont val="Arial"/>
        <family val="2"/>
      </rPr>
      <t>". Este Riesgo debe ser revisado para realizar el seguimiento.</t>
    </r>
  </si>
  <si>
    <r>
      <rPr>
        <b/>
        <sz val="8"/>
        <rFont val="Arial"/>
        <family val="2"/>
      </rPr>
      <t>Seguimiento a Abril 30/2016:</t>
    </r>
    <r>
      <rPr>
        <sz val="8"/>
        <rFont val="Arial"/>
        <family val="2"/>
      </rPr>
      <t xml:space="preserve"> A la  Dirección de Responsabilidad Fiscal  han ingresado este año 13  profesionales  sustanciadores  de los cuales 8 fueron asignados  a la Subdirección del Proceso de Responsabilidad Fiscal  más un (1)  Ingeniero para apoyos técnicos, actualmente 43 funcionarios realizan funciones relacionadas con la sustanciación de procesos de responsabilidad fiscal.</t>
    </r>
  </si>
  <si>
    <r>
      <rPr>
        <b/>
        <sz val="8"/>
        <rFont val="Arial"/>
        <family val="2"/>
      </rPr>
      <t>Seguimiento y Verificación al 30 de Abril de 2016</t>
    </r>
    <r>
      <rPr>
        <sz val="8"/>
        <rFont val="Arial"/>
        <family val="2"/>
      </rPr>
      <t>:   No se ha elevado solicitud a la Dirección de Talento sobre la necesidad de personal en razón a que continúan haciéndose nombramientos en la entidad, con motivo de la Convocatoria No. 287 de 2013 de la CNSC.   En lo que corresponde a la formulación de un Plan de Contingencia para obtener por un tiempo determinado el apoyo de abogados y personal para secretaria durante la vigencia 2016, no se ha elaborado documento en tal sentido, en espera que se defina el ingreso de personal a la entidad a raíz de la convocatoria en mención.
El riesgo continua abierto para monitoreo y seguimiento.</t>
    </r>
  </si>
  <si>
    <r>
      <rPr>
        <b/>
        <sz val="8"/>
        <rFont val="Arial"/>
        <family val="2"/>
      </rPr>
      <t>Seguimiento a Abril 30/2016:</t>
    </r>
    <r>
      <rPr>
        <sz val="8"/>
        <rFont val="Arial"/>
        <family val="2"/>
      </rPr>
      <t xml:space="preserve"> No se ha considerado procedente es este momento elevar solicitud de personal  a la Dirección de Talento Humano, en razón a que está ingresando personal como resultado de la convocatoria pública de la CNSC </t>
    </r>
  </si>
  <si>
    <r>
      <rPr>
        <b/>
        <sz val="8"/>
        <rFont val="Arial"/>
        <family val="2"/>
      </rPr>
      <t xml:space="preserve">Seguimiento y Verificación al 30 de Abril de 2016:   </t>
    </r>
    <r>
      <rPr>
        <sz val="8"/>
        <rFont val="Arial"/>
        <family val="2"/>
      </rPr>
      <t>No se ha elevado solicitud a la Dirección de Talento sobre la necesidad de personal en razón a que continúan haciéndose nombramientos en la entidad, con motivo de la Convocatoria No. 287 de 2013 de la CNSC.   En lo que corresponde a la formulación de un Plan de Contingencia para obtener por un tiempo determinado el apoyo de abogados y personal para secretaria durante la vigencia 2016, no se ha elaborado documento en tal sentido, en espera que se defina el ingreso de personal a la entidad a raíz de la convocatoria en mención.</t>
    </r>
  </si>
  <si>
    <r>
      <rPr>
        <b/>
        <sz val="8"/>
        <rFont val="Arial"/>
        <family val="2"/>
      </rPr>
      <t>Seguimiento a Abril 30/2016:</t>
    </r>
    <r>
      <rPr>
        <sz val="8"/>
        <rFont val="Arial"/>
        <family val="2"/>
      </rPr>
      <t xml:space="preserve"> La Subdireccion de Juriisdiccion Coactiva,</t>
    </r>
    <r>
      <rPr>
        <sz val="8"/>
        <color rgb="FFFF0000"/>
        <rFont val="Arial"/>
        <family val="2"/>
      </rPr>
      <t xml:space="preserve"> </t>
    </r>
    <r>
      <rPr>
        <sz val="8"/>
        <rFont val="Arial"/>
        <family val="2"/>
      </rPr>
      <t>Continua con las jornadas de sensibilización a través de las  reuniones de trabajo que se realizan mensualmente con el equipo de colaboradores, por lo cual para este cuatrimestre se reporta mediante Acta No. 4 del 1 de abril de 2016. donde se recuerda a los funcionarios el cuidado y correcto uso que se debe tener en el manejo de la información, esto en virtud y aplicación de los principios y valores institucionales.</t>
    </r>
  </si>
  <si>
    <r>
      <rPr>
        <b/>
        <sz val="8"/>
        <rFont val="Arial"/>
        <family val="2"/>
      </rPr>
      <t xml:space="preserve">Seguimiento y Verificación al 30 de Abril de 2016: </t>
    </r>
    <r>
      <rPr>
        <sz val="8"/>
        <rFont val="Arial"/>
        <family val="2"/>
      </rPr>
      <t>En el Anexo del Acta No. 4 del 1 de Abril de 2016, se evidencio la realizacion de actividades de sensibilizacion  a los funcionarios del area, en la aplicación de valores y principios y normatividad aplicable al manejo dela informacion.</t>
    </r>
  </si>
  <si>
    <r>
      <rPr>
        <b/>
        <sz val="8"/>
        <rFont val="Arial"/>
        <family val="2"/>
      </rPr>
      <t>Seguimiento 30 de abril de 2016</t>
    </r>
    <r>
      <rPr>
        <sz val="8"/>
        <rFont val="Arial"/>
        <family val="2"/>
      </rPr>
      <t>: Se evidenció  por cada mes la  hoja de control  de actualización de Base de Datos y SIPROJWEB donde se registra se fecha de actualización  y se adjunta por cada uno de los 10 abogados el reporte (generado por la BD) referente al listado de procesos asignados  y su estado.</t>
    </r>
  </si>
  <si>
    <r>
      <rPr>
        <b/>
        <sz val="8"/>
        <rFont val="Arial"/>
        <family val="2"/>
      </rPr>
      <t xml:space="preserve">Seguimiento 30 de abril de 2016: </t>
    </r>
    <r>
      <rPr>
        <sz val="8"/>
        <rFont val="Arial"/>
        <family val="2"/>
      </rPr>
      <t>Se observó la carpeta de control de traslado de expedientes donde se evidencia que durante este periodo se realizó una notificación por estado de un recurso de apelación.</t>
    </r>
  </si>
  <si>
    <r>
      <rPr>
        <b/>
        <sz val="8"/>
        <rFont val="Arial"/>
        <family val="2"/>
      </rPr>
      <t>Verificación a abril de 2016:</t>
    </r>
    <r>
      <rPr>
        <sz val="8"/>
        <rFont val="Arial"/>
        <family val="2"/>
      </rPr>
      <t xml:space="preserve">  Se verificaron los correos electrónicos remitidos  durante el cuatrimestres, mediante los cuales se presentan las solicitudes de modificación y/o actualización referente a los temas manejados en las áreas de nómina, cesantías y seguridad social en el módulo PERNO del Sistema SICAPITAL.</t>
    </r>
  </si>
  <si>
    <r>
      <rPr>
        <b/>
        <sz val="8"/>
        <rFont val="Arial"/>
        <family val="2"/>
      </rPr>
      <t>Verificación a abril de 2016:</t>
    </r>
    <r>
      <rPr>
        <sz val="8"/>
        <rFont val="Arial"/>
        <family val="2"/>
      </rPr>
      <t xml:space="preserve"> Se corroboró memorando con radicación No. 3-2016-09152 de abril 15 de 2016, mediante el cual la Subdirección de Capacitación y Cooperación Técnica solicita a la Dirección de TIC's, la adquisición o desarrollo de un aplicativo para registro y control que integre las acciones de formación que ejecute la SC y CT. A la fecha no se ha recibido respuesta por parte de la Dirección de TIC's respecto al tema.   </t>
    </r>
  </si>
  <si>
    <r>
      <rPr>
        <b/>
        <sz val="8"/>
        <rFont val="Arial"/>
        <family val="2"/>
      </rPr>
      <t>Verificación Abril de 2016</t>
    </r>
    <r>
      <rPr>
        <sz val="8"/>
        <rFont val="Arial"/>
        <family val="2"/>
      </rPr>
      <t xml:space="preserve">
La Subdirección Financiera realiza trimestralmente reportes de los Estados Financieros a la Secretaria de Hacienda Distrital de conformidad con las normas contables y tributarias que aplican para la Contraloría de Bogotá.
Continúa abierto el riesgo para seguimiento.
</t>
    </r>
  </si>
  <si>
    <r>
      <t xml:space="preserve">
</t>
    </r>
    <r>
      <rPr>
        <b/>
        <sz val="8"/>
        <rFont val="Arial"/>
        <family val="2"/>
      </rPr>
      <t>Verificación Abril de 2016</t>
    </r>
    <r>
      <rPr>
        <sz val="8"/>
        <rFont val="Arial"/>
        <family val="2"/>
      </rPr>
      <t xml:space="preserve">
Se realizó socialización a las áreas de Presupuesto, Contabilidad y Tesoreria de la  Resolución No. 01 Liquidación Presupuestal de la Contraloría de Bogotá vigencia 2016 y del Decreto 533 de diciembre 15 de 2015
"Por medio del cual se liquida el Presupuesto Anual de Rentas e Ingresos y de Gastos e Inversiones
de Bogotá, Distrito Capital, para la vigencia fiscal comprendida entre el 1 de enero y el 31 de
diciembre de 2016 y se dictan otras disposiciones, en cumplimiento del Decreto 517 del11 de
diciembre de 2015; expedido por el Alcalde Mayor de Bogotá, Distrito Capital"
Continúa abierto el riesgo para seguimiento.</t>
    </r>
  </si>
  <si>
    <r>
      <rPr>
        <b/>
        <sz val="8"/>
        <rFont val="Arial"/>
        <family val="2"/>
      </rPr>
      <t>Verificación Abril de 2016:</t>
    </r>
    <r>
      <rPr>
        <sz val="8"/>
        <rFont val="Arial"/>
        <family val="2"/>
      </rPr>
      <t xml:space="preserve">
Acción 1
En los procesos contractuales el Comite Asesor Evaluador, Junta de Compras y Licitaciones y la Dirección Administrativa aprueban, el proyecto de pliegos, se da respuesta a las observaciones y evaluaciones. Se verificó en la carpeta del Contrato No. 028 de 2016 suscrito con la Estación de Servicio Cra. 50  las siguientes actas: 
Acta No. 1  de febrero 26 de 2016, el Comité Asesor Evaluador aprueba el proyecto de Pliegos de Condiciones y los estudios Previos.
Acta No. 02 de marzo 8 de 2016 se da respuesta a las observaciones al proyecto del pliego.
Acta de abril 13 de 2016, Audiencia de adjudicación Subasta Inversa.  
Acción 2
La Subdirección de Contratación realiza apoyo en forma permanente a los servidores públicos que participan en el Proceso Contractual, esta actividad se  constató, en el acta No 1 de Reunión de Trabajo de febrero 29, marzo 1 y 2 de 2016.
De otra parte, la Dirección Administrativa y Financiera programo para el 10 de mayo de 2016 realizar un Taller de actualización en normas contractuales dirigida a los funcionarios que elaboran los Estudios Previos y desarrollan los Procesos Contractuales.  
Continua abierto el riesgo para seguimiento.</t>
    </r>
  </si>
  <si>
    <r>
      <rPr>
        <b/>
        <sz val="8"/>
        <rFont val="Arial"/>
        <family val="2"/>
      </rPr>
      <t>Verificación corte 30-04-2016:</t>
    </r>
    <r>
      <rPr>
        <sz val="8"/>
        <rFont val="Arial"/>
        <family val="2"/>
      </rPr>
      <t xml:space="preserve">
Evidenciada planilla de asistencia a la  realización de jornada de capacitación y socializacion a servidores públicos de la Dirección de Estudios de Economía y Política Pública  administradores de archivos de gestión de las tres Subdirecciones, el 22/04/2016. El riesgo continúa abierto permanente.</t>
    </r>
  </si>
  <si>
    <r>
      <rPr>
        <b/>
        <sz val="8"/>
        <rFont val="Arial"/>
        <family val="2"/>
      </rPr>
      <t>Verificación corte 30-04-2016:</t>
    </r>
    <r>
      <rPr>
        <sz val="8"/>
        <rFont val="Arial"/>
        <family val="2"/>
      </rPr>
      <t xml:space="preserve">
Se comprobó que mediante  el envío de correos electrónicos a los auditores responsables de adelantar las respectivas auditorias, la jefe de la Oficina de Control Interno realizó la revisión previa a los informes de auditoría, efectuando observaciones y retroalimentación a los equipos auditores a través de este medio. Se observan los correos de los auditores observándose la realización de los ajustes solicitados.
De otra parte, se verificaron las actas Nº 04, 5 y 6,  realizadas el 6, 7 y 8 de abril de 2016, donde se evidencia que se  realizaron 4 capacitaciones sobre los procedimientos referentes al área.
Se puede determinar que para el periodo de seguimiento las acciones definidas para este riesgo y de acuerdo  a lo verificado,  han contribuido a mitigar este riesgo identificado; no obstante el riesgo continua latente por lo que se debe continuar con su seguimiento.
</t>
    </r>
  </si>
  <si>
    <r>
      <rPr>
        <b/>
        <sz val="8"/>
        <rFont val="Arial"/>
        <family val="2"/>
      </rPr>
      <t>Verificación corte 30-04-2016:</t>
    </r>
    <r>
      <rPr>
        <sz val="8"/>
        <rFont val="Arial"/>
        <family val="2"/>
      </rPr>
      <t xml:space="preserve">
Evidenciado en la página Web de la entidad, se pudo establecer que se elaboró y publicó el PAEI, de acuerdo con los roles de la Oficina de control interno. Se pudo Constatar que  mediante acta No.1 de 2016, se realizó la socialización del dicho Plan.
Se evidenció el seguimiento efectuado por el proceso al cumplimiento del PAEI, actividad que consta en las actas:  Nº3 de 2016,   en ésta se determina la necesidad de aplazar la Auditoría a la Gestión Contractual y el Acta No. 7 de 2016; realizada el  28 de abril, en ella  se efectuó un nuevo seguimiento y reasignación de actividades de conformidad con el  Plan.
Por lo anterior, se puede determinar que para el periodo de seguimiento las acciones definidas han contribuido a mantener controlado el riesgo identificado; no obstante, no es dable cerrar el riesgo, como quiera que en la ejecución de las acciones previstas para mitigar el riesgo contempla el seguimiento al PAEI, Plan que se termina de ejecutar en Diciembre de 2016.
</t>
    </r>
  </si>
  <si>
    <r>
      <rPr>
        <b/>
        <sz val="8"/>
        <rFont val="Arial"/>
        <family val="2"/>
      </rPr>
      <t xml:space="preserve">Verificación corte 30-04-2016: </t>
    </r>
    <r>
      <rPr>
        <sz val="8"/>
        <rFont val="Arial"/>
        <family val="2"/>
      </rPr>
      <t xml:space="preserve">
Se evienció que mediante oficio Nº3-2016-02197  del 03 de febrero, fue remitido   a los Directivos de la entidad el cronograma de presentación reportes de información  a los  Entes Externos.
De acuerdo con la verificaciòn realizada a 30 de abril de 2016 se han rendido  los siguienets informes:
• Derechos de petición, quejas y reclamos (pqr)-atención al ciudadano.  
• Evaluación del Sistema de Control Interno  -  Informe ejecutivo anual 
• Informe de derechos de autor
• Gestión Financiera - Control Interno Contable.
•Cuenta anual a la Auditoria Fiscal
•Cuenta al término de la gestión del Contralor  presentado a la Auditoría Fiscal.
•Cuenta mensual presentadas en los meses de enero, febrero y marzo a la  Auditoria Fiscal (3).</t>
    </r>
  </si>
  <si>
    <r>
      <rPr>
        <b/>
        <sz val="8"/>
        <rFont val="Arial"/>
        <family val="2"/>
      </rPr>
      <t>Verificación corte 30-04-2016:</t>
    </r>
    <r>
      <rPr>
        <sz val="8"/>
        <rFont val="Arial"/>
        <family val="2"/>
      </rPr>
      <t xml:space="preserve">
Se contató mediante las actas  No. 3 del 29 de marzo de 2016 y No7  del  28 de abril se de 2016 el seguimiento que la Oficina de Control Interno ha realizado al programa PAEI.  A la fecha el cumplimiento del PAEI segun  los roles  es: Evaluación y seguimiento: se ha dado cumplimiento a 31 actividades de las programadas.
Relación con entes externos:  se remitieron (7) siete informes.
Adminsitración del Riesgo: 15
Asesoría y acompañamiento:  se efectuaron 2 acompañamientos.
Fomento de la Cultura de control: se han publicado  8 mensajes. 
Otras actividades: 8.
El riesgo continua abierto para monitoreo y seguimiento.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</si>
</sst>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x14ac:knownFonts="1">
    <font>
      <sz val="11"/>
      <color rgb="FF000000"/>
      <name val="Calibri"/>
      <charset val="1"/>
    </font>
    <font>
      <sz val="11"/>
      <color theme="1"/>
      <name val="Calibri"/>
      <family val="2"/>
      <scheme val="minor"/>
    </font>
    <font>
      <sz val="11"/>
      <color theme="1"/>
      <name val="Calibri"/>
      <family val="2"/>
      <scheme val="minor"/>
    </font>
    <font>
      <sz val="11"/>
      <color rgb="FF000000"/>
      <name val="Arial"/>
      <family val="2"/>
    </font>
    <font>
      <b/>
      <sz val="12"/>
      <color rgb="FF000000"/>
      <name val="Arial"/>
      <family val="2"/>
    </font>
    <font>
      <b/>
      <sz val="11"/>
      <color rgb="FF000000"/>
      <name val="Calibri"/>
      <family val="2"/>
    </font>
    <font>
      <sz val="10"/>
      <color rgb="FF000000"/>
      <name val="Arial"/>
      <family val="2"/>
    </font>
    <font>
      <sz val="12"/>
      <color rgb="FF000000"/>
      <name val="Arial"/>
      <family val="2"/>
    </font>
    <font>
      <b/>
      <sz val="12"/>
      <color rgb="FF000000"/>
      <name val="Calibri"/>
      <family val="2"/>
    </font>
    <font>
      <b/>
      <sz val="10"/>
      <color rgb="FFFF0000"/>
      <name val="Arial"/>
      <family val="2"/>
    </font>
    <font>
      <b/>
      <i/>
      <sz val="10"/>
      <color rgb="FF000000"/>
      <name val="Arial"/>
      <family val="2"/>
    </font>
    <font>
      <sz val="14"/>
      <color rgb="FF000000"/>
      <name val="Calibri"/>
      <family val="2"/>
    </font>
    <font>
      <sz val="12"/>
      <color rgb="FF000000"/>
      <name val="Arial Narrow"/>
      <family val="2"/>
    </font>
    <font>
      <b/>
      <sz val="10"/>
      <color rgb="FF000000"/>
      <name val="Arial"/>
      <family val="2"/>
    </font>
    <font>
      <sz val="12"/>
      <color rgb="FF000000"/>
      <name val="Calibri"/>
      <family val="2"/>
    </font>
    <font>
      <sz val="10"/>
      <color rgb="FF000000"/>
      <name val="Arial Narrow"/>
      <family val="2"/>
    </font>
    <font>
      <b/>
      <sz val="10"/>
      <color rgb="FF000000"/>
      <name val="Arial Narrow"/>
      <family val="2"/>
    </font>
    <font>
      <b/>
      <sz val="8"/>
      <color rgb="FFFF0000"/>
      <name val="Calibri"/>
      <family val="2"/>
    </font>
    <font>
      <sz val="11"/>
      <color rgb="FF000000"/>
      <name val="Arial Narrow"/>
      <family val="2"/>
    </font>
    <font>
      <b/>
      <sz val="12"/>
      <color rgb="FFFF0000"/>
      <name val="Calibri"/>
      <family val="2"/>
    </font>
    <font>
      <b/>
      <sz val="16"/>
      <color rgb="FF000000"/>
      <name val="Calibri"/>
      <family val="2"/>
    </font>
    <font>
      <b/>
      <sz val="14"/>
      <color rgb="FF000000"/>
      <name val="Arial"/>
      <family val="2"/>
    </font>
    <font>
      <b/>
      <sz val="11"/>
      <color rgb="FF000000"/>
      <name val="Arial"/>
      <family val="2"/>
    </font>
    <font>
      <b/>
      <sz val="10"/>
      <color rgb="FFFF0000"/>
      <name val="Arial Narrow"/>
      <family val="2"/>
    </font>
    <font>
      <b/>
      <sz val="16"/>
      <color rgb="FF000000"/>
      <name val="Arial"/>
      <family val="2"/>
    </font>
    <font>
      <b/>
      <sz val="10"/>
      <color theme="1" tint="4.9989318521683403E-2"/>
      <name val="Arial"/>
      <family val="2"/>
    </font>
    <font>
      <sz val="10"/>
      <name val="Arial"/>
      <family val="2"/>
    </font>
    <font>
      <sz val="10"/>
      <color theme="1" tint="4.9989318521683403E-2"/>
      <name val="Arial"/>
      <family val="2"/>
    </font>
    <font>
      <b/>
      <sz val="11"/>
      <color theme="1" tint="4.9989318521683403E-2"/>
      <name val="Arial"/>
      <family val="2"/>
    </font>
    <font>
      <sz val="11"/>
      <color rgb="FF000000"/>
      <name val="Calibri"/>
      <family val="2"/>
    </font>
    <font>
      <b/>
      <sz val="10"/>
      <name val="Arial"/>
      <family val="2"/>
    </font>
    <font>
      <sz val="10"/>
      <color theme="1" tint="4.9989318521683403E-2"/>
      <name val="Calibri"/>
      <family val="2"/>
      <scheme val="minor"/>
    </font>
    <font>
      <sz val="9"/>
      <name val="Arial"/>
      <family val="2"/>
    </font>
    <font>
      <sz val="9"/>
      <color rgb="FF000000"/>
      <name val="Arial"/>
      <family val="2"/>
    </font>
    <font>
      <b/>
      <sz val="9"/>
      <color rgb="FF000000"/>
      <name val="Arial"/>
      <family val="2"/>
    </font>
    <font>
      <b/>
      <sz val="9.8000000000000007"/>
      <color rgb="FF000000"/>
      <name val="Arial"/>
      <family val="2"/>
    </font>
    <font>
      <b/>
      <sz val="9.8000000000000007"/>
      <color theme="1" tint="4.9989318521683403E-2"/>
      <name val="Arial"/>
      <family val="2"/>
    </font>
    <font>
      <sz val="8"/>
      <name val="Arial"/>
      <family val="2"/>
    </font>
    <font>
      <sz val="8"/>
      <color rgb="FF2E74B5"/>
      <name val="Arial"/>
      <family val="2"/>
    </font>
    <font>
      <b/>
      <sz val="8"/>
      <name val="Arial"/>
      <family val="2"/>
    </font>
    <font>
      <sz val="8"/>
      <color theme="1" tint="4.9989318521683403E-2"/>
      <name val="Arial"/>
      <family val="2"/>
    </font>
    <font>
      <b/>
      <sz val="8"/>
      <color theme="1" tint="4.9989318521683403E-2"/>
      <name val="Arial"/>
      <family val="2"/>
    </font>
    <font>
      <sz val="8"/>
      <color rgb="FFFF0000"/>
      <name val="Arial"/>
      <family val="2"/>
    </font>
    <font>
      <sz val="8"/>
      <color rgb="FF000000"/>
      <name val="Arial"/>
      <family val="2"/>
    </font>
    <font>
      <b/>
      <sz val="8"/>
      <color rgb="FF000000"/>
      <name val="Arial"/>
      <family val="2"/>
    </font>
    <font>
      <i/>
      <sz val="8"/>
      <color rgb="FF000000"/>
      <name val="Arial"/>
      <family val="2"/>
    </font>
    <font>
      <sz val="8"/>
      <color theme="1" tint="4.9989318521683403E-2"/>
      <name val="Calibri"/>
      <family val="2"/>
      <scheme val="minor"/>
    </font>
  </fonts>
  <fills count="18">
    <fill>
      <patternFill patternType="none"/>
    </fill>
    <fill>
      <patternFill patternType="gray125"/>
    </fill>
    <fill>
      <patternFill patternType="solid">
        <fgColor rgb="FF99CC00"/>
        <bgColor rgb="FF000000"/>
      </patternFill>
    </fill>
    <fill>
      <patternFill patternType="solid">
        <fgColor rgb="FFFFFF00"/>
        <bgColor rgb="FF000000"/>
      </patternFill>
    </fill>
    <fill>
      <patternFill patternType="solid">
        <fgColor rgb="FFFFCC00"/>
        <bgColor rgb="FF000000"/>
      </patternFill>
    </fill>
    <fill>
      <patternFill patternType="solid">
        <fgColor rgb="FFC6E0B2"/>
        <bgColor rgb="FF000000"/>
      </patternFill>
    </fill>
    <fill>
      <patternFill patternType="solid">
        <fgColor rgb="FFDEEAF6"/>
        <bgColor rgb="FF000000"/>
      </patternFill>
    </fill>
    <fill>
      <patternFill patternType="solid">
        <fgColor rgb="FFDEEBF6"/>
        <bgColor rgb="FF000000"/>
      </patternFill>
    </fill>
    <fill>
      <patternFill patternType="solid">
        <fgColor rgb="FFE2EFD9"/>
        <bgColor rgb="FF000000"/>
      </patternFill>
    </fill>
    <fill>
      <patternFill patternType="solid">
        <fgColor rgb="FFFF0000"/>
        <bgColor rgb="FF000000"/>
      </patternFill>
    </fill>
    <fill>
      <patternFill patternType="solid">
        <fgColor rgb="FFFFFFFF"/>
        <bgColor rgb="FF000000"/>
      </patternFill>
    </fill>
    <fill>
      <patternFill patternType="solid">
        <fgColor rgb="FFFFF3CB"/>
        <bgColor rgb="FF000000"/>
      </patternFill>
    </fill>
    <fill>
      <patternFill patternType="solid">
        <fgColor rgb="FFD9E3F3"/>
        <bgColor rgb="FF000000"/>
      </patternFill>
    </fill>
    <fill>
      <patternFill patternType="solid">
        <fgColor rgb="FFFBE5D5"/>
        <bgColor rgb="FF000000"/>
      </patternFill>
    </fill>
    <fill>
      <patternFill patternType="solid">
        <fgColor rgb="FFECECEC"/>
        <bgColor rgb="FF000000"/>
      </patternFill>
    </fill>
    <fill>
      <patternFill patternType="solid">
        <fgColor theme="0"/>
        <bgColor rgb="FF000000"/>
      </patternFill>
    </fill>
    <fill>
      <patternFill patternType="solid">
        <fgColor theme="0"/>
        <bgColor indexed="64"/>
      </patternFill>
    </fill>
    <fill>
      <patternFill patternType="solid">
        <fgColor indexed="9"/>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indexed="64"/>
      </left>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style="thin">
        <color indexed="64"/>
      </right>
      <top/>
      <bottom style="thin">
        <color indexed="64"/>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29" fillId="0" borderId="0" applyFont="0" applyFill="0" applyBorder="0" applyAlignment="0" applyProtection="0"/>
    <xf numFmtId="0" fontId="26" fillId="0" borderId="0"/>
    <xf numFmtId="0" fontId="2" fillId="0" borderId="0"/>
    <xf numFmtId="0" fontId="1" fillId="0" borderId="0"/>
  </cellStyleXfs>
  <cellXfs count="317">
    <xf numFmtId="0" fontId="0" fillId="0" borderId="0" xfId="0"/>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0" fillId="0" borderId="1" xfId="0" applyNumberFormat="1" applyFont="1" applyBorder="1" applyAlignment="1">
      <alignment horizontal="justify" vertical="center" wrapText="1"/>
    </xf>
    <xf numFmtId="0" fontId="5" fillId="5" borderId="2" xfId="0" applyNumberFormat="1" applyFont="1" applyFill="1" applyBorder="1" applyAlignment="1">
      <alignment horizontal="center"/>
    </xf>
    <xf numFmtId="0" fontId="5" fillId="5" borderId="3" xfId="0" applyNumberFormat="1" applyFont="1" applyFill="1" applyBorder="1" applyAlignment="1">
      <alignment horizontal="center"/>
    </xf>
    <xf numFmtId="0" fontId="0" fillId="0" borderId="4" xfId="0" applyNumberFormat="1" applyFont="1" applyBorder="1" applyAlignment="1">
      <alignment wrapText="1"/>
    </xf>
    <xf numFmtId="0" fontId="0" fillId="0" borderId="5" xfId="0" applyNumberFormat="1" applyFont="1" applyBorder="1" applyAlignment="1">
      <alignment horizontal="justify" vertical="center"/>
    </xf>
    <xf numFmtId="0" fontId="0" fillId="0" borderId="6" xfId="0" applyNumberFormat="1" applyFont="1" applyBorder="1" applyAlignment="1">
      <alignment horizontal="justify" vertical="center"/>
    </xf>
    <xf numFmtId="0" fontId="5" fillId="5" borderId="3" xfId="0" applyNumberFormat="1" applyFont="1" applyFill="1" applyBorder="1" applyAlignment="1">
      <alignment horizontal="center" vertical="center" wrapText="1"/>
    </xf>
    <xf numFmtId="0" fontId="7" fillId="0" borderId="1" xfId="0" applyNumberFormat="1" applyFont="1" applyBorder="1" applyAlignment="1">
      <alignment horizontal="justify" vertical="center" wrapText="1"/>
    </xf>
    <xf numFmtId="0" fontId="6" fillId="0" borderId="0" xfId="0" applyNumberFormat="1" applyFont="1" applyBorder="1" applyAlignment="1"/>
    <xf numFmtId="0" fontId="7" fillId="0" borderId="0" xfId="0" applyNumberFormat="1" applyFont="1" applyBorder="1" applyAlignment="1"/>
    <xf numFmtId="0" fontId="6" fillId="0" borderId="0" xfId="0" applyNumberFormat="1" applyFont="1" applyBorder="1" applyAlignment="1">
      <alignment horizontal="center" vertical="center" wrapText="1"/>
    </xf>
    <xf numFmtId="0" fontId="8" fillId="6" borderId="1" xfId="0" applyNumberFormat="1" applyFont="1" applyFill="1" applyBorder="1" applyAlignment="1">
      <alignment horizontal="center" vertical="center" wrapText="1"/>
    </xf>
    <xf numFmtId="0" fontId="3" fillId="0" borderId="0" xfId="0" applyNumberFormat="1" applyFont="1" applyBorder="1" applyAlignment="1">
      <alignment vertical="center" wrapText="1"/>
    </xf>
    <xf numFmtId="0" fontId="9" fillId="0" borderId="0" xfId="0" applyNumberFormat="1" applyFont="1" applyBorder="1" applyAlignment="1">
      <alignment vertical="center"/>
    </xf>
    <xf numFmtId="0" fontId="6" fillId="0" borderId="1" xfId="0" applyNumberFormat="1" applyFont="1" applyBorder="1" applyAlignment="1">
      <alignment horizontal="justify" vertical="center" wrapText="1"/>
    </xf>
    <xf numFmtId="0" fontId="4" fillId="7" borderId="1" xfId="0" applyNumberFormat="1" applyFont="1" applyFill="1" applyBorder="1" applyAlignment="1">
      <alignment horizontal="center" vertical="center" wrapText="1"/>
    </xf>
    <xf numFmtId="0" fontId="4" fillId="8" borderId="1" xfId="0" applyNumberFormat="1" applyFont="1" applyFill="1" applyBorder="1" applyAlignment="1">
      <alignment vertical="center" wrapText="1"/>
    </xf>
    <xf numFmtId="0" fontId="4" fillId="9" borderId="1" xfId="0" applyNumberFormat="1" applyFont="1" applyFill="1" applyBorder="1" applyAlignment="1">
      <alignment horizontal="center" vertical="center" wrapText="1"/>
    </xf>
    <xf numFmtId="0" fontId="0" fillId="0" borderId="1" xfId="0" applyNumberFormat="1" applyFont="1" applyBorder="1" applyAlignment="1">
      <alignment horizontal="center"/>
    </xf>
    <xf numFmtId="0" fontId="0" fillId="0" borderId="1" xfId="0" applyNumberFormat="1" applyFont="1" applyBorder="1" applyAlignment="1">
      <alignment horizontal="left" vertical="center" wrapText="1"/>
    </xf>
    <xf numFmtId="0" fontId="10" fillId="8" borderId="1" xfId="0" applyNumberFormat="1" applyFont="1" applyFill="1" applyBorder="1" applyAlignment="1">
      <alignment horizontal="center" vertical="center"/>
    </xf>
    <xf numFmtId="0" fontId="6" fillId="0" borderId="5" xfId="0" applyNumberFormat="1" applyFont="1" applyBorder="1" applyAlignment="1"/>
    <xf numFmtId="0" fontId="7" fillId="10" borderId="7" xfId="0" applyNumberFormat="1" applyFont="1" applyFill="1" applyBorder="1" applyAlignment="1">
      <alignment horizontal="center" vertical="center" wrapText="1"/>
    </xf>
    <xf numFmtId="0" fontId="6" fillId="0" borderId="6" xfId="0" applyNumberFormat="1" applyFont="1" applyBorder="1" applyAlignment="1"/>
    <xf numFmtId="0" fontId="11" fillId="10" borderId="8" xfId="0" applyNumberFormat="1" applyFont="1" applyFill="1" applyBorder="1" applyAlignment="1">
      <alignment horizontal="center" vertical="center" wrapText="1"/>
    </xf>
    <xf numFmtId="0" fontId="12" fillId="0" borderId="0" xfId="0" applyNumberFormat="1" applyFont="1" applyBorder="1" applyAlignment="1"/>
    <xf numFmtId="0" fontId="12" fillId="0" borderId="5" xfId="0" applyNumberFormat="1" applyFont="1" applyBorder="1" applyAlignment="1"/>
    <xf numFmtId="0" fontId="12" fillId="0" borderId="7" xfId="0" applyNumberFormat="1" applyFont="1" applyBorder="1" applyAlignment="1"/>
    <xf numFmtId="0" fontId="12" fillId="0" borderId="7" xfId="0" applyNumberFormat="1" applyFont="1" applyBorder="1" applyAlignment="1">
      <alignment horizontal="justify" vertical="center" wrapText="1"/>
    </xf>
    <xf numFmtId="0" fontId="12" fillId="0" borderId="6" xfId="0" applyNumberFormat="1" applyFont="1" applyBorder="1" applyAlignment="1"/>
    <xf numFmtId="0" fontId="12" fillId="0" borderId="8" xfId="0" applyNumberFormat="1" applyFont="1" applyBorder="1" applyAlignment="1">
      <alignment horizontal="justify" vertical="center" wrapText="1"/>
    </xf>
    <xf numFmtId="0" fontId="6" fillId="0" borderId="0" xfId="0" applyNumberFormat="1" applyFont="1" applyBorder="1" applyAlignment="1">
      <alignment horizontal="justify" vertical="center" wrapText="1"/>
    </xf>
    <xf numFmtId="0" fontId="5" fillId="11" borderId="9" xfId="0" applyNumberFormat="1" applyFont="1" applyFill="1" applyBorder="1" applyAlignment="1">
      <alignment horizontal="center" vertical="center" wrapText="1"/>
    </xf>
    <xf numFmtId="0" fontId="0" fillId="7" borderId="1" xfId="0" applyNumberFormat="1" applyFont="1" applyFill="1" applyBorder="1" applyAlignment="1">
      <alignment horizontal="center"/>
    </xf>
    <xf numFmtId="0" fontId="13" fillId="0" borderId="1" xfId="0" applyNumberFormat="1" applyFont="1" applyBorder="1" applyAlignment="1">
      <alignment horizontal="center" vertical="center"/>
    </xf>
    <xf numFmtId="0" fontId="9" fillId="0" borderId="1" xfId="0" applyNumberFormat="1" applyFont="1" applyBorder="1" applyAlignment="1">
      <alignment horizontal="center" vertical="center" wrapText="1"/>
    </xf>
    <xf numFmtId="0" fontId="5" fillId="11" borderId="1" xfId="0" applyNumberFormat="1" applyFont="1" applyFill="1" applyBorder="1" applyAlignment="1">
      <alignment horizontal="center"/>
    </xf>
    <xf numFmtId="0" fontId="5" fillId="12" borderId="1" xfId="0" applyNumberFormat="1" applyFont="1" applyFill="1" applyBorder="1" applyAlignment="1">
      <alignment horizontal="center"/>
    </xf>
    <xf numFmtId="0" fontId="6" fillId="0" borderId="1" xfId="0" applyNumberFormat="1" applyFont="1" applyBorder="1" applyAlignment="1">
      <alignment horizontal="center" vertical="center" wrapText="1"/>
    </xf>
    <xf numFmtId="0" fontId="13" fillId="8" borderId="1" xfId="0" applyNumberFormat="1" applyFont="1" applyFill="1" applyBorder="1" applyAlignment="1">
      <alignment horizontal="center"/>
    </xf>
    <xf numFmtId="0" fontId="6" fillId="0" borderId="1" xfId="0" applyNumberFormat="1" applyFont="1" applyBorder="1" applyAlignment="1">
      <alignment vertical="center" wrapText="1"/>
    </xf>
    <xf numFmtId="0" fontId="0" fillId="0" borderId="1" xfId="0" applyNumberFormat="1" applyFont="1" applyBorder="1" applyAlignment="1">
      <alignment vertical="center" wrapText="1"/>
    </xf>
    <xf numFmtId="0" fontId="5" fillId="10" borderId="0" xfId="0" applyNumberFormat="1" applyFont="1" applyFill="1" applyBorder="1" applyAlignment="1">
      <alignment horizontal="center"/>
    </xf>
    <xf numFmtId="0" fontId="6" fillId="0" borderId="1" xfId="0" applyNumberFormat="1" applyFont="1" applyBorder="1" applyAlignment="1">
      <alignment horizontal="left" vertical="center" wrapText="1"/>
    </xf>
    <xf numFmtId="0" fontId="6" fillId="0" borderId="0" xfId="0" applyNumberFormat="1" applyFont="1" applyBorder="1" applyAlignment="1">
      <alignment horizontal="justify" vertical="center"/>
    </xf>
    <xf numFmtId="0" fontId="7" fillId="0" borderId="0" xfId="0" applyNumberFormat="1" applyFont="1" applyFill="1" applyBorder="1" applyAlignment="1">
      <alignment horizontal="justify" vertical="center" wrapText="1"/>
    </xf>
    <xf numFmtId="0" fontId="5" fillId="11" borderId="1" xfId="0" applyNumberFormat="1" applyFont="1" applyFill="1" applyBorder="1" applyAlignment="1">
      <alignment horizontal="center" vertical="center" wrapText="1"/>
    </xf>
    <xf numFmtId="0" fontId="5" fillId="11" borderId="1" xfId="0" applyNumberFormat="1" applyFont="1" applyFill="1" applyBorder="1" applyAlignment="1">
      <alignment horizontal="justify" vertical="center" wrapText="1"/>
    </xf>
    <xf numFmtId="0" fontId="6" fillId="0" borderId="1" xfId="0" applyNumberFormat="1" applyFont="1" applyBorder="1" applyAlignment="1">
      <alignment horizontal="justify" vertical="center"/>
    </xf>
    <xf numFmtId="49" fontId="12" fillId="0" borderId="1" xfId="0" applyNumberFormat="1" applyFont="1" applyBorder="1" applyAlignment="1" applyProtection="1">
      <alignment horizontal="justify" vertical="center" wrapText="1"/>
      <protection locked="0"/>
    </xf>
    <xf numFmtId="0" fontId="12" fillId="0" borderId="1" xfId="0" applyNumberFormat="1" applyFont="1" applyBorder="1" applyAlignment="1" applyProtection="1">
      <alignment horizontal="center" vertical="center" wrapText="1"/>
      <protection locked="0"/>
    </xf>
    <xf numFmtId="0" fontId="13" fillId="0" borderId="0" xfId="0" applyNumberFormat="1" applyFont="1" applyBorder="1" applyAlignment="1">
      <alignment vertical="center" wrapText="1"/>
    </xf>
    <xf numFmtId="0" fontId="0" fillId="0" borderId="1"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13" fillId="13" borderId="1" xfId="0" applyNumberFormat="1" applyFont="1" applyFill="1" applyBorder="1" applyAlignment="1">
      <alignment horizontal="center" vertical="center" wrapText="1"/>
    </xf>
    <xf numFmtId="0" fontId="13" fillId="11" borderId="1" xfId="0" applyNumberFormat="1" applyFont="1" applyFill="1" applyBorder="1" applyAlignment="1">
      <alignment horizontal="center" vertical="center" wrapText="1"/>
    </xf>
    <xf numFmtId="0" fontId="0" fillId="0" borderId="5" xfId="0" applyNumberFormat="1" applyFont="1" applyBorder="1" applyAlignment="1"/>
    <xf numFmtId="0" fontId="0" fillId="0" borderId="7" xfId="0" applyNumberFormat="1" applyFont="1" applyBorder="1" applyAlignment="1">
      <alignment horizontal="center"/>
    </xf>
    <xf numFmtId="0" fontId="0" fillId="0" borderId="6" xfId="0" applyNumberFormat="1" applyFont="1" applyBorder="1" applyAlignment="1"/>
    <xf numFmtId="0" fontId="0" fillId="0" borderId="4" xfId="0" applyNumberFormat="1" applyFont="1" applyBorder="1" applyAlignment="1">
      <alignment horizontal="center"/>
    </xf>
    <xf numFmtId="0" fontId="0" fillId="0" borderId="8" xfId="0" applyNumberFormat="1" applyFont="1" applyBorder="1" applyAlignment="1">
      <alignment horizontal="center"/>
    </xf>
    <xf numFmtId="0" fontId="0" fillId="10" borderId="0" xfId="0" applyNumberFormat="1" applyFont="1" applyFill="1" applyBorder="1" applyAlignment="1"/>
    <xf numFmtId="0" fontId="14" fillId="10" borderId="10" xfId="0" applyNumberFormat="1" applyFont="1" applyFill="1" applyBorder="1" applyAlignment="1"/>
    <xf numFmtId="0" fontId="14" fillId="10" borderId="0" xfId="0" applyNumberFormat="1" applyFont="1" applyFill="1" applyBorder="1" applyAlignment="1"/>
    <xf numFmtId="0" fontId="14" fillId="10" borderId="11" xfId="0" applyNumberFormat="1" applyFont="1" applyFill="1" applyBorder="1" applyAlignment="1"/>
    <xf numFmtId="0" fontId="14" fillId="10" borderId="12" xfId="0" applyNumberFormat="1" applyFont="1" applyFill="1" applyBorder="1" applyAlignment="1"/>
    <xf numFmtId="0" fontId="14" fillId="10" borderId="13" xfId="0" applyNumberFormat="1" applyFont="1" applyFill="1" applyBorder="1" applyAlignment="1"/>
    <xf numFmtId="0" fontId="14" fillId="10" borderId="14" xfId="0" applyNumberFormat="1" applyFont="1" applyFill="1" applyBorder="1" applyAlignment="1"/>
    <xf numFmtId="0" fontId="0" fillId="10" borderId="15" xfId="0" applyNumberFormat="1" applyFont="1" applyFill="1" applyBorder="1" applyAlignment="1"/>
    <xf numFmtId="0" fontId="6" fillId="10" borderId="0" xfId="0" applyNumberFormat="1" applyFont="1" applyFill="1" applyBorder="1" applyAlignment="1"/>
    <xf numFmtId="0" fontId="3" fillId="10" borderId="0" xfId="0" applyNumberFormat="1" applyFont="1" applyFill="1" applyBorder="1" applyAlignment="1">
      <alignment vertical="center" wrapText="1"/>
    </xf>
    <xf numFmtId="0" fontId="15" fillId="10" borderId="0" xfId="0" applyNumberFormat="1" applyFont="1" applyFill="1" applyBorder="1" applyAlignment="1"/>
    <xf numFmtId="0" fontId="13" fillId="8" borderId="1" xfId="0" applyNumberFormat="1" applyFont="1" applyFill="1" applyBorder="1" applyAlignment="1">
      <alignment horizontal="center" vertical="center"/>
    </xf>
    <xf numFmtId="49" fontId="15" fillId="10" borderId="1" xfId="0" applyNumberFormat="1" applyFont="1" applyFill="1" applyBorder="1" applyAlignment="1">
      <alignment horizontal="center" vertical="center" wrapText="1"/>
    </xf>
    <xf numFmtId="0" fontId="8" fillId="10" borderId="0" xfId="0" applyNumberFormat="1" applyFont="1" applyFill="1" applyBorder="1" applyAlignment="1"/>
    <xf numFmtId="0" fontId="16" fillId="8" borderId="1" xfId="0" applyNumberFormat="1" applyFont="1" applyFill="1" applyBorder="1" applyAlignment="1">
      <alignment horizontal="center" vertical="center" wrapText="1"/>
    </xf>
    <xf numFmtId="0" fontId="3" fillId="0" borderId="1" xfId="0" applyNumberFormat="1" applyFont="1" applyBorder="1" applyAlignment="1" applyProtection="1">
      <protection locked="0"/>
    </xf>
    <xf numFmtId="0" fontId="3" fillId="0" borderId="1" xfId="0" applyNumberFormat="1" applyFont="1" applyBorder="1" applyAlignment="1">
      <alignment horizontal="justify" vertical="center" wrapText="1"/>
    </xf>
    <xf numFmtId="0" fontId="3" fillId="0" borderId="1" xfId="0" applyNumberFormat="1" applyFont="1" applyBorder="1" applyAlignment="1" applyProtection="1">
      <alignment horizontal="center" vertical="center" wrapText="1"/>
      <protection locked="0"/>
    </xf>
    <xf numFmtId="0" fontId="3" fillId="10" borderId="1" xfId="0" applyNumberFormat="1" applyFont="1" applyFill="1" applyBorder="1" applyAlignment="1">
      <alignment horizontal="center" vertical="center" wrapText="1"/>
    </xf>
    <xf numFmtId="0" fontId="3" fillId="0" borderId="1" xfId="0" applyNumberFormat="1" applyFont="1" applyBorder="1" applyAlignment="1" applyProtection="1">
      <alignment horizontal="justify" vertical="center" wrapText="1"/>
      <protection locked="0"/>
    </xf>
    <xf numFmtId="0" fontId="3" fillId="0" borderId="1" xfId="0" applyNumberFormat="1" applyFont="1" applyBorder="1" applyAlignment="1">
      <alignment horizontal="center" vertical="center" wrapText="1"/>
    </xf>
    <xf numFmtId="14" fontId="3" fillId="0" borderId="1" xfId="0" applyNumberFormat="1" applyFont="1" applyBorder="1" applyAlignment="1" applyProtection="1">
      <alignment horizontal="justify" vertical="center" wrapText="1"/>
      <protection locked="0"/>
    </xf>
    <xf numFmtId="0" fontId="3" fillId="0" borderId="1" xfId="0" applyNumberFormat="1" applyFont="1" applyFill="1" applyBorder="1" applyAlignment="1" applyProtection="1">
      <alignment horizontal="justify" vertical="center" wrapText="1"/>
      <protection locked="0"/>
    </xf>
    <xf numFmtId="0" fontId="5" fillId="5" borderId="1" xfId="0" applyNumberFormat="1" applyFont="1" applyFill="1" applyBorder="1" applyAlignment="1">
      <alignment horizontal="center"/>
    </xf>
    <xf numFmtId="0" fontId="5" fillId="5" borderId="1" xfId="0" applyNumberFormat="1" applyFont="1" applyFill="1" applyBorder="1" applyAlignment="1">
      <alignment horizontal="center" vertical="center" wrapText="1"/>
    </xf>
    <xf numFmtId="0" fontId="5" fillId="11" borderId="7" xfId="0" applyNumberFormat="1" applyFont="1" applyFill="1" applyBorder="1" applyAlignment="1">
      <alignment horizontal="center" vertical="center" wrapText="1"/>
    </xf>
    <xf numFmtId="0" fontId="0" fillId="10" borderId="1" xfId="0" applyNumberFormat="1" applyFont="1" applyFill="1" applyBorder="1" applyAlignment="1">
      <alignment horizontal="center"/>
    </xf>
    <xf numFmtId="0" fontId="0" fillId="10" borderId="0" xfId="0" applyNumberFormat="1" applyFont="1" applyFill="1" applyBorder="1" applyAlignment="1">
      <alignment horizontal="center"/>
    </xf>
    <xf numFmtId="0" fontId="6" fillId="0" borderId="0" xfId="0" applyNumberFormat="1" applyFont="1" applyBorder="1" applyAlignment="1">
      <alignment horizontal="left" vertical="center"/>
    </xf>
    <xf numFmtId="0" fontId="7" fillId="0" borderId="1" xfId="0" applyNumberFormat="1" applyFont="1" applyBorder="1" applyAlignment="1">
      <alignment horizontal="center" vertical="center" wrapText="1"/>
    </xf>
    <xf numFmtId="0" fontId="7" fillId="10" borderId="1" xfId="0" applyNumberFormat="1" applyFont="1" applyFill="1" applyBorder="1" applyAlignment="1">
      <alignment horizontal="center" vertical="center" wrapText="1"/>
    </xf>
    <xf numFmtId="0" fontId="3" fillId="0" borderId="7" xfId="0" applyNumberFormat="1" applyFont="1" applyFill="1" applyBorder="1" applyAlignment="1" applyProtection="1">
      <alignment horizontal="justify" vertical="center" wrapText="1"/>
      <protection locked="0"/>
    </xf>
    <xf numFmtId="0" fontId="3" fillId="0" borderId="4" xfId="0" applyNumberFormat="1" applyFont="1" applyFill="1" applyBorder="1" applyAlignment="1" applyProtection="1">
      <alignment horizontal="justify" vertical="center" wrapText="1"/>
      <protection locked="0"/>
    </xf>
    <xf numFmtId="0" fontId="3" fillId="0" borderId="8" xfId="0" applyNumberFormat="1" applyFont="1" applyFill="1" applyBorder="1" applyAlignment="1" applyProtection="1">
      <alignment horizontal="justify" vertical="center" wrapText="1"/>
      <protection locked="0"/>
    </xf>
    <xf numFmtId="0" fontId="7" fillId="0" borderId="1" xfId="0" applyNumberFormat="1" applyFont="1" applyBorder="1" applyAlignment="1">
      <alignment horizontal="center"/>
    </xf>
    <xf numFmtId="0" fontId="7" fillId="0" borderId="7" xfId="0" applyNumberFormat="1" applyFont="1" applyBorder="1" applyAlignment="1">
      <alignment horizontal="center"/>
    </xf>
    <xf numFmtId="0" fontId="17" fillId="0" borderId="1" xfId="0" applyNumberFormat="1" applyFont="1" applyBorder="1" applyAlignment="1">
      <alignment horizontal="center" vertical="center"/>
    </xf>
    <xf numFmtId="0" fontId="17" fillId="14" borderId="1" xfId="0" applyNumberFormat="1" applyFont="1" applyFill="1" applyBorder="1" applyAlignment="1">
      <alignment horizontal="center" vertical="center"/>
    </xf>
    <xf numFmtId="14" fontId="3" fillId="0" borderId="1" xfId="0" applyNumberFormat="1" applyFont="1" applyBorder="1" applyAlignment="1" applyProtection="1">
      <alignment horizontal="center" vertical="center" wrapText="1"/>
      <protection locked="0"/>
    </xf>
    <xf numFmtId="0" fontId="18" fillId="0" borderId="1" xfId="0" applyNumberFormat="1" applyFont="1" applyBorder="1" applyAlignment="1" applyProtection="1">
      <alignment horizontal="center" vertical="center" wrapText="1"/>
      <protection locked="0"/>
    </xf>
    <xf numFmtId="0" fontId="3" fillId="0" borderId="16" xfId="0" applyNumberFormat="1" applyFont="1" applyFill="1" applyBorder="1" applyAlignment="1" applyProtection="1">
      <alignment horizontal="justify" vertical="center" wrapText="1"/>
      <protection locked="0"/>
    </xf>
    <xf numFmtId="0" fontId="18" fillId="0" borderId="16"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left" vertical="center" wrapText="1"/>
      <protection locked="0"/>
    </xf>
    <xf numFmtId="0" fontId="3" fillId="10" borderId="1" xfId="0" applyNumberFormat="1" applyFont="1" applyFill="1" applyBorder="1" applyAlignment="1" applyProtection="1">
      <alignment horizontal="justify" vertical="center" wrapText="1"/>
      <protection locked="0"/>
    </xf>
    <xf numFmtId="0" fontId="6" fillId="0" borderId="0" xfId="0" applyNumberFormat="1" applyFont="1" applyBorder="1" applyAlignment="1">
      <alignment wrapText="1"/>
    </xf>
    <xf numFmtId="0" fontId="3" fillId="0" borderId="0" xfId="0" applyFont="1"/>
    <xf numFmtId="0" fontId="6" fillId="0" borderId="33" xfId="0" applyNumberFormat="1" applyFont="1" applyBorder="1" applyAlignment="1" applyProtection="1">
      <alignment horizontal="justify" vertical="center" wrapText="1"/>
      <protection locked="0"/>
    </xf>
    <xf numFmtId="0" fontId="6" fillId="0" borderId="33" xfId="0" applyNumberFormat="1" applyFont="1" applyBorder="1" applyAlignment="1"/>
    <xf numFmtId="0" fontId="27" fillId="0" borderId="0" xfId="0" applyNumberFormat="1" applyFont="1" applyBorder="1" applyAlignment="1">
      <alignment horizontal="center"/>
    </xf>
    <xf numFmtId="0" fontId="6" fillId="0" borderId="38" xfId="0" applyNumberFormat="1" applyFont="1" applyBorder="1" applyAlignment="1"/>
    <xf numFmtId="0" fontId="6" fillId="0" borderId="35" xfId="0" applyNumberFormat="1" applyFont="1" applyBorder="1" applyAlignment="1"/>
    <xf numFmtId="0" fontId="6" fillId="0" borderId="35" xfId="0" applyNumberFormat="1" applyFont="1" applyBorder="1" applyAlignment="1">
      <alignment wrapText="1"/>
    </xf>
    <xf numFmtId="0" fontId="27" fillId="0" borderId="35" xfId="0" applyNumberFormat="1" applyFont="1" applyBorder="1" applyAlignment="1">
      <alignment horizontal="center"/>
    </xf>
    <xf numFmtId="0" fontId="6" fillId="0" borderId="35" xfId="0" applyNumberFormat="1" applyFont="1" applyBorder="1" applyAlignment="1">
      <alignment horizontal="justify" vertical="center"/>
    </xf>
    <xf numFmtId="0" fontId="6" fillId="0" borderId="39" xfId="0" applyNumberFormat="1" applyFont="1" applyBorder="1" applyAlignment="1"/>
    <xf numFmtId="0" fontId="13" fillId="7" borderId="33"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3" borderId="33" xfId="0" applyNumberFormat="1" applyFont="1" applyFill="1" applyBorder="1" applyAlignment="1">
      <alignment horizontal="center" vertical="center" wrapText="1"/>
    </xf>
    <xf numFmtId="0" fontId="4" fillId="4" borderId="33" xfId="0" applyNumberFormat="1" applyFont="1" applyFill="1" applyBorder="1" applyAlignment="1">
      <alignment horizontal="center" vertical="center" wrapText="1"/>
    </xf>
    <xf numFmtId="0" fontId="4" fillId="9" borderId="33" xfId="0" applyNumberFormat="1" applyFont="1" applyFill="1" applyBorder="1" applyAlignment="1">
      <alignment horizontal="center" vertical="center" wrapText="1"/>
    </xf>
    <xf numFmtId="0" fontId="26" fillId="0" borderId="33" xfId="2" applyFont="1" applyBorder="1" applyAlignment="1">
      <alignment horizontal="center" vertical="center" wrapText="1"/>
    </xf>
    <xf numFmtId="0" fontId="26" fillId="0" borderId="0" xfId="2" applyFont="1" applyBorder="1" applyAlignment="1">
      <alignment horizontal="justify" vertical="center" wrapText="1"/>
    </xf>
    <xf numFmtId="0" fontId="26" fillId="0" borderId="0" xfId="2" applyFont="1" applyBorder="1" applyAlignment="1">
      <alignment horizontal="center" vertical="center" wrapText="1"/>
    </xf>
    <xf numFmtId="0" fontId="26" fillId="17" borderId="0" xfId="0" applyFont="1" applyFill="1" applyBorder="1" applyAlignment="1">
      <alignment horizontal="center" vertical="center" wrapText="1"/>
    </xf>
    <xf numFmtId="14" fontId="26" fillId="0" borderId="0" xfId="2" applyNumberFormat="1" applyFont="1" applyBorder="1" applyAlignment="1">
      <alignment horizontal="center" vertical="center" wrapText="1"/>
    </xf>
    <xf numFmtId="0" fontId="26" fillId="0" borderId="33" xfId="2" applyFont="1" applyBorder="1" applyAlignment="1">
      <alignment horizontal="justify" vertical="center" wrapText="1"/>
    </xf>
    <xf numFmtId="0" fontId="26" fillId="0" borderId="42" xfId="2" applyFont="1" applyBorder="1" applyAlignment="1">
      <alignment horizontal="justify" vertical="center" wrapText="1"/>
    </xf>
    <xf numFmtId="0" fontId="26" fillId="0" borderId="43" xfId="2" applyFont="1" applyBorder="1" applyAlignment="1">
      <alignment horizontal="justify" vertical="center" wrapText="1"/>
    </xf>
    <xf numFmtId="0" fontId="26" fillId="0" borderId="43" xfId="2" applyFont="1" applyBorder="1" applyAlignment="1">
      <alignment horizontal="center" vertical="center" wrapText="1"/>
    </xf>
    <xf numFmtId="0" fontId="26" fillId="0" borderId="33" xfId="2" applyFont="1" applyBorder="1" applyAlignment="1">
      <alignment vertical="center" wrapText="1"/>
    </xf>
    <xf numFmtId="0" fontId="26" fillId="0" borderId="33" xfId="2" applyFont="1" applyBorder="1" applyAlignment="1" applyProtection="1">
      <alignment horizontal="justify" vertical="center" wrapText="1"/>
      <protection locked="0"/>
    </xf>
    <xf numFmtId="0" fontId="26" fillId="0" borderId="33" xfId="0" applyFont="1" applyBorder="1" applyAlignment="1" applyProtection="1">
      <alignment horizontal="center" vertical="center"/>
      <protection locked="0"/>
    </xf>
    <xf numFmtId="0" fontId="30" fillId="0" borderId="33" xfId="4" applyFont="1" applyBorder="1" applyAlignment="1" applyProtection="1">
      <alignment horizontal="center" vertical="center"/>
      <protection locked="0"/>
    </xf>
    <xf numFmtId="0" fontId="26" fillId="0" borderId="33" xfId="4" applyFont="1" applyBorder="1" applyProtection="1">
      <protection locked="0"/>
    </xf>
    <xf numFmtId="0" fontId="30" fillId="0" borderId="33" xfId="2" applyFont="1" applyBorder="1" applyAlignment="1">
      <alignment horizontal="center" vertical="center" wrapText="1"/>
    </xf>
    <xf numFmtId="0" fontId="30" fillId="0" borderId="43" xfId="2" applyFont="1" applyBorder="1" applyAlignment="1">
      <alignment horizontal="center" vertical="center" wrapText="1"/>
    </xf>
    <xf numFmtId="0" fontId="13" fillId="0" borderId="40" xfId="0" applyNumberFormat="1" applyFont="1" applyBorder="1" applyAlignment="1" applyProtection="1">
      <alignment horizontal="center" vertical="center"/>
      <protection locked="0"/>
    </xf>
    <xf numFmtId="0" fontId="6" fillId="0" borderId="40" xfId="0" applyNumberFormat="1" applyFont="1" applyBorder="1" applyAlignment="1" applyProtection="1">
      <protection locked="0"/>
    </xf>
    <xf numFmtId="0" fontId="13" fillId="0" borderId="33" xfId="0" applyNumberFormat="1" applyFont="1" applyBorder="1" applyAlignment="1" applyProtection="1">
      <alignment horizontal="center" vertical="center"/>
      <protection locked="0"/>
    </xf>
    <xf numFmtId="0" fontId="6" fillId="0" borderId="33" xfId="0" applyNumberFormat="1" applyFont="1" applyBorder="1" applyAlignment="1" applyProtection="1">
      <protection locked="0"/>
    </xf>
    <xf numFmtId="0" fontId="6" fillId="0" borderId="33" xfId="0" applyNumberFormat="1" applyFont="1" applyBorder="1" applyAlignment="1" applyProtection="1">
      <alignment horizontal="justify" vertical="top" wrapText="1"/>
      <protection locked="0"/>
    </xf>
    <xf numFmtId="0" fontId="26" fillId="0" borderId="42" xfId="2" applyFont="1" applyBorder="1" applyAlignment="1">
      <alignment horizontal="center" vertical="center" wrapText="1"/>
    </xf>
    <xf numFmtId="0" fontId="26" fillId="16" borderId="0" xfId="2" applyFont="1" applyFill="1" applyBorder="1" applyAlignment="1">
      <alignment horizontal="justify" vertical="center" wrapText="1"/>
    </xf>
    <xf numFmtId="9" fontId="31" fillId="0" borderId="0" xfId="1" applyFont="1" applyBorder="1" applyAlignment="1" applyProtection="1">
      <alignment horizontal="center" vertical="center" wrapText="1"/>
      <protection locked="0"/>
    </xf>
    <xf numFmtId="0" fontId="33" fillId="0" borderId="35" xfId="0" applyNumberFormat="1" applyFont="1" applyBorder="1" applyAlignment="1">
      <alignment horizontal="center"/>
    </xf>
    <xf numFmtId="0" fontId="32" fillId="0" borderId="33" xfId="2" applyFont="1" applyBorder="1" applyAlignment="1">
      <alignment horizontal="center" vertical="center" wrapText="1"/>
    </xf>
    <xf numFmtId="0" fontId="32" fillId="0" borderId="43" xfId="2" applyFont="1" applyBorder="1" applyAlignment="1">
      <alignment horizontal="center" vertical="center" wrapText="1"/>
    </xf>
    <xf numFmtId="0" fontId="32" fillId="0" borderId="42" xfId="2" applyFont="1" applyBorder="1" applyAlignment="1">
      <alignment horizontal="center" vertical="center" wrapText="1"/>
    </xf>
    <xf numFmtId="0" fontId="32" fillId="0" borderId="0" xfId="2" applyFont="1" applyBorder="1" applyAlignment="1">
      <alignment horizontal="center" vertical="center" wrapText="1"/>
    </xf>
    <xf numFmtId="0" fontId="33" fillId="0" borderId="0" xfId="0" applyNumberFormat="1" applyFont="1" applyBorder="1" applyAlignment="1">
      <alignment horizontal="center"/>
    </xf>
    <xf numFmtId="0" fontId="6" fillId="0" borderId="0" xfId="0" applyNumberFormat="1" applyFont="1" applyBorder="1" applyAlignment="1">
      <alignment horizontal="left"/>
    </xf>
    <xf numFmtId="0" fontId="33" fillId="0" borderId="0" xfId="0" applyNumberFormat="1" applyFont="1" applyBorder="1" applyAlignment="1">
      <alignment horizontal="left"/>
    </xf>
    <xf numFmtId="0" fontId="37" fillId="0" borderId="33" xfId="2" applyFont="1" applyBorder="1" applyAlignment="1">
      <alignment horizontal="justify" vertical="center" wrapText="1"/>
    </xf>
    <xf numFmtId="0" fontId="37" fillId="0" borderId="33" xfId="2" applyFont="1" applyBorder="1" applyAlignment="1">
      <alignment vertical="center" wrapText="1"/>
    </xf>
    <xf numFmtId="0" fontId="37" fillId="0" borderId="33" xfId="2" applyFont="1" applyBorder="1" applyAlignment="1">
      <alignment horizontal="center" vertical="center" wrapText="1"/>
    </xf>
    <xf numFmtId="0" fontId="37" fillId="17" borderId="33" xfId="0" applyFont="1" applyFill="1" applyBorder="1" applyAlignment="1">
      <alignment horizontal="center" vertical="center" wrapText="1"/>
    </xf>
    <xf numFmtId="0" fontId="38" fillId="0" borderId="33" xfId="2" applyFont="1" applyBorder="1" applyAlignment="1">
      <alignment horizontal="center" vertical="center" wrapText="1"/>
    </xf>
    <xf numFmtId="14" fontId="37" fillId="0" borderId="33" xfId="2" applyNumberFormat="1" applyFont="1" applyBorder="1" applyAlignment="1">
      <alignment horizontal="center" vertical="center" wrapText="1"/>
    </xf>
    <xf numFmtId="0" fontId="37" fillId="0" borderId="33" xfId="2" applyFont="1" applyBorder="1" applyAlignment="1" applyProtection="1">
      <alignment horizontal="justify" vertical="center" wrapText="1"/>
      <protection locked="0"/>
    </xf>
    <xf numFmtId="9" fontId="40" fillId="0" borderId="33" xfId="2" applyNumberFormat="1" applyFont="1" applyBorder="1" applyAlignment="1" applyProtection="1">
      <alignment horizontal="center" vertical="center" wrapText="1"/>
      <protection locked="0"/>
    </xf>
    <xf numFmtId="0" fontId="37" fillId="17" borderId="33" xfId="4" applyFont="1" applyFill="1" applyBorder="1" applyAlignment="1">
      <alignment horizontal="center" vertical="center" wrapText="1"/>
    </xf>
    <xf numFmtId="0" fontId="40" fillId="0" borderId="33" xfId="2" applyFont="1" applyBorder="1" applyAlignment="1" applyProtection="1">
      <alignment vertical="center" wrapText="1"/>
      <protection locked="0"/>
    </xf>
    <xf numFmtId="0" fontId="37" fillId="16" borderId="33" xfId="2" applyFont="1" applyFill="1" applyBorder="1" applyAlignment="1">
      <alignment horizontal="justify" vertical="center" wrapText="1"/>
    </xf>
    <xf numFmtId="0" fontId="40" fillId="0" borderId="33" xfId="2" applyFont="1" applyBorder="1" applyAlignment="1">
      <alignment horizontal="justify" vertical="center" wrapText="1"/>
    </xf>
    <xf numFmtId="9" fontId="40" fillId="0" borderId="33" xfId="2" applyNumberFormat="1" applyFont="1" applyBorder="1" applyAlignment="1">
      <alignment horizontal="justify" vertical="center" wrapText="1"/>
    </xf>
    <xf numFmtId="0" fontId="37" fillId="0" borderId="43" xfId="2" applyFont="1" applyBorder="1" applyAlignment="1">
      <alignment horizontal="justify" vertical="center" wrapText="1"/>
    </xf>
    <xf numFmtId="0" fontId="37" fillId="16" borderId="43" xfId="2" applyFont="1" applyFill="1" applyBorder="1" applyAlignment="1">
      <alignment horizontal="justify" vertical="center" wrapText="1"/>
    </xf>
    <xf numFmtId="0" fontId="37" fillId="0" borderId="43" xfId="2" applyFont="1" applyBorder="1" applyAlignment="1">
      <alignment horizontal="center" vertical="center" wrapText="1"/>
    </xf>
    <xf numFmtId="0" fontId="37" fillId="17" borderId="43" xfId="0" applyFont="1" applyFill="1" applyBorder="1" applyAlignment="1">
      <alignment horizontal="center" vertical="center" wrapText="1"/>
    </xf>
    <xf numFmtId="14" fontId="37" fillId="0" borderId="43" xfId="2" applyNumberFormat="1" applyFont="1" applyBorder="1" applyAlignment="1">
      <alignment horizontal="center" vertical="center" wrapText="1"/>
    </xf>
    <xf numFmtId="9" fontId="40" fillId="0" borderId="43" xfId="2" applyNumberFormat="1" applyFont="1" applyBorder="1" applyAlignment="1">
      <alignment horizontal="justify" vertical="center" wrapText="1"/>
    </xf>
    <xf numFmtId="0" fontId="43" fillId="0" borderId="40" xfId="0" applyNumberFormat="1" applyFont="1" applyBorder="1" applyAlignment="1" applyProtection="1">
      <alignment horizontal="justify" vertical="center" wrapText="1"/>
      <protection locked="0"/>
    </xf>
    <xf numFmtId="0" fontId="40" fillId="0" borderId="40" xfId="0" applyNumberFormat="1" applyFont="1" applyBorder="1" applyAlignment="1" applyProtection="1">
      <alignment horizontal="center" vertical="center" wrapText="1"/>
      <protection locked="0"/>
    </xf>
    <xf numFmtId="0" fontId="43" fillId="0" borderId="33" xfId="0" applyNumberFormat="1" applyFont="1" applyBorder="1" applyAlignment="1" applyProtection="1">
      <alignment horizontal="justify" vertical="center" wrapText="1"/>
      <protection locked="0"/>
    </xf>
    <xf numFmtId="164" fontId="40" fillId="0" borderId="33" xfId="0" applyNumberFormat="1" applyFont="1" applyBorder="1" applyAlignment="1" applyProtection="1">
      <alignment horizontal="center" vertical="center" wrapText="1"/>
      <protection locked="0"/>
    </xf>
    <xf numFmtId="0" fontId="43" fillId="15" borderId="33" xfId="0" applyNumberFormat="1" applyFont="1" applyFill="1" applyBorder="1" applyAlignment="1" applyProtection="1">
      <alignment horizontal="justify" vertical="center" wrapText="1"/>
      <protection locked="0"/>
    </xf>
    <xf numFmtId="0" fontId="43" fillId="0" borderId="33" xfId="0" applyNumberFormat="1" applyFont="1" applyBorder="1" applyAlignment="1">
      <alignment horizontal="justify" vertical="center" wrapText="1"/>
    </xf>
    <xf numFmtId="0" fontId="37" fillId="0" borderId="33" xfId="0" applyNumberFormat="1" applyFont="1" applyBorder="1" applyAlignment="1">
      <alignment horizontal="justify" vertical="center" wrapText="1"/>
    </xf>
    <xf numFmtId="164" fontId="40" fillId="0" borderId="33" xfId="0" applyNumberFormat="1" applyFont="1" applyBorder="1" applyAlignment="1" applyProtection="1">
      <alignment horizontal="center" vertical="top" wrapText="1"/>
      <protection locked="0"/>
    </xf>
    <xf numFmtId="9" fontId="40" fillId="0" borderId="33" xfId="0" applyNumberFormat="1" applyFont="1" applyBorder="1" applyAlignment="1" applyProtection="1">
      <alignment horizontal="center" vertical="center" wrapText="1"/>
      <protection locked="0"/>
    </xf>
    <xf numFmtId="0" fontId="37" fillId="0" borderId="33" xfId="0" applyNumberFormat="1" applyFont="1" applyBorder="1" applyAlignment="1" applyProtection="1">
      <alignment horizontal="justify" vertical="center" wrapText="1"/>
      <protection locked="0"/>
    </xf>
    <xf numFmtId="164" fontId="41" fillId="0" borderId="33" xfId="0" applyNumberFormat="1" applyFont="1" applyBorder="1" applyAlignment="1" applyProtection="1">
      <alignment horizontal="center" vertical="center" wrapText="1"/>
      <protection locked="0"/>
    </xf>
    <xf numFmtId="0" fontId="37" fillId="16" borderId="33" xfId="0" applyNumberFormat="1" applyFont="1" applyFill="1" applyBorder="1" applyAlignment="1">
      <alignment horizontal="justify" vertical="center" wrapText="1"/>
    </xf>
    <xf numFmtId="9" fontId="40" fillId="0" borderId="33" xfId="1" applyFont="1" applyBorder="1" applyAlignment="1">
      <alignment horizontal="center" vertical="center"/>
    </xf>
    <xf numFmtId="9" fontId="46" fillId="0" borderId="33" xfId="2" applyNumberFormat="1" applyFont="1" applyBorder="1" applyAlignment="1" applyProtection="1">
      <alignment horizontal="center" vertical="center" wrapText="1"/>
      <protection locked="0"/>
    </xf>
    <xf numFmtId="9" fontId="46" fillId="0" borderId="33" xfId="1" applyFont="1" applyBorder="1" applyAlignment="1" applyProtection="1">
      <alignment horizontal="center" vertical="center" wrapText="1"/>
      <protection locked="0"/>
    </xf>
    <xf numFmtId="0" fontId="37" fillId="0" borderId="42" xfId="2" applyFont="1" applyBorder="1" applyAlignment="1">
      <alignment horizontal="justify" vertical="center" wrapText="1"/>
    </xf>
    <xf numFmtId="0" fontId="37" fillId="0" borderId="42" xfId="2" applyFont="1" applyBorder="1" applyAlignment="1">
      <alignment horizontal="center" vertical="center" wrapText="1"/>
    </xf>
    <xf numFmtId="0" fontId="37" fillId="17" borderId="42" xfId="4" applyFont="1" applyFill="1" applyBorder="1" applyAlignment="1">
      <alignment horizontal="center" vertical="center" wrapText="1"/>
    </xf>
    <xf numFmtId="0" fontId="37" fillId="0" borderId="42" xfId="2" applyFont="1" applyBorder="1" applyAlignment="1">
      <alignment vertical="center" wrapText="1"/>
    </xf>
    <xf numFmtId="0" fontId="38" fillId="0" borderId="42" xfId="2" applyFont="1" applyBorder="1" applyAlignment="1">
      <alignment horizontal="center" vertical="center" wrapText="1"/>
    </xf>
    <xf numFmtId="14" fontId="37" fillId="0" borderId="42" xfId="2" applyNumberFormat="1" applyFont="1" applyBorder="1" applyAlignment="1">
      <alignment horizontal="center" vertical="center" wrapText="1"/>
    </xf>
    <xf numFmtId="13" fontId="46" fillId="0" borderId="42" xfId="2" applyNumberFormat="1" applyFont="1" applyBorder="1" applyAlignment="1" applyProtection="1">
      <alignment horizontal="center" vertical="center" wrapText="1"/>
      <protection locked="0"/>
    </xf>
    <xf numFmtId="0" fontId="37" fillId="0" borderId="42" xfId="4" applyFont="1" applyBorder="1" applyAlignment="1" applyProtection="1">
      <alignment horizontal="justify" vertical="center" wrapText="1"/>
      <protection locked="0"/>
    </xf>
    <xf numFmtId="0" fontId="46" fillId="0" borderId="42" xfId="2" applyFont="1" applyBorder="1" applyAlignment="1" applyProtection="1">
      <alignment horizontal="center" vertical="center" wrapText="1"/>
      <protection locked="0"/>
    </xf>
    <xf numFmtId="9" fontId="46" fillId="0" borderId="43" xfId="1" applyFont="1" applyBorder="1" applyAlignment="1" applyProtection="1">
      <alignment horizontal="center" vertical="center" wrapText="1"/>
      <protection locked="0"/>
    </xf>
    <xf numFmtId="0" fontId="9" fillId="0" borderId="0" xfId="0" applyNumberFormat="1" applyFont="1" applyBorder="1" applyAlignment="1">
      <alignment horizontal="center" vertical="center"/>
    </xf>
    <xf numFmtId="0" fontId="13" fillId="0" borderId="18" xfId="0" applyNumberFormat="1" applyFont="1" applyBorder="1" applyAlignment="1">
      <alignment horizontal="justify" vertical="center" wrapText="1"/>
    </xf>
    <xf numFmtId="0" fontId="13" fillId="0" borderId="19" xfId="0" applyNumberFormat="1" applyFont="1" applyBorder="1" applyAlignment="1">
      <alignment horizontal="justify" vertical="center" wrapText="1"/>
    </xf>
    <xf numFmtId="0" fontId="13" fillId="0" borderId="20" xfId="0" applyNumberFormat="1" applyFont="1" applyBorder="1" applyAlignment="1">
      <alignment horizontal="justify" vertical="center" wrapText="1"/>
    </xf>
    <xf numFmtId="0" fontId="9" fillId="0" borderId="18" xfId="0" applyNumberFormat="1" applyFont="1" applyBorder="1" applyAlignment="1">
      <alignment horizontal="center" vertical="center" wrapText="1"/>
    </xf>
    <xf numFmtId="0" fontId="9" fillId="0" borderId="20" xfId="0" applyNumberFormat="1" applyFont="1" applyBorder="1" applyAlignment="1">
      <alignment horizontal="center" vertical="center" wrapText="1"/>
    </xf>
    <xf numFmtId="0" fontId="9" fillId="0" borderId="19" xfId="0" applyNumberFormat="1" applyFont="1" applyBorder="1" applyAlignment="1">
      <alignment horizontal="center" vertical="center" wrapText="1"/>
    </xf>
    <xf numFmtId="0" fontId="4" fillId="7" borderId="1" xfId="0" applyNumberFormat="1" applyFont="1" applyFill="1" applyBorder="1" applyAlignment="1">
      <alignment horizontal="center" vertical="center" wrapText="1"/>
    </xf>
    <xf numFmtId="0" fontId="4" fillId="7" borderId="18" xfId="0" applyNumberFormat="1" applyFont="1" applyFill="1" applyBorder="1" applyAlignment="1">
      <alignment horizontal="center"/>
    </xf>
    <xf numFmtId="0" fontId="4" fillId="7" borderId="19" xfId="0" applyNumberFormat="1" applyFont="1" applyFill="1" applyBorder="1" applyAlignment="1">
      <alignment horizontal="center"/>
    </xf>
    <xf numFmtId="0" fontId="7" fillId="0" borderId="1" xfId="0" applyNumberFormat="1" applyFont="1" applyBorder="1" applyAlignment="1">
      <alignment horizontal="center" vertical="top" wrapText="1"/>
    </xf>
    <xf numFmtId="0" fontId="4" fillId="0" borderId="1" xfId="0" applyNumberFormat="1" applyFont="1" applyBorder="1" applyAlignment="1" applyProtection="1">
      <alignment horizontal="center" vertical="center" wrapText="1"/>
      <protection locked="0"/>
    </xf>
    <xf numFmtId="0" fontId="4" fillId="8" borderId="1" xfId="0" applyNumberFormat="1" applyFont="1" applyFill="1" applyBorder="1" applyAlignment="1">
      <alignment horizontal="center" vertical="center" wrapText="1"/>
    </xf>
    <xf numFmtId="0" fontId="7" fillId="8" borderId="1" xfId="0" applyNumberFormat="1" applyFont="1" applyFill="1" applyBorder="1" applyAlignment="1" applyProtection="1">
      <alignment horizontal="left" vertical="center" wrapText="1"/>
      <protection locked="0"/>
    </xf>
    <xf numFmtId="0" fontId="7" fillId="8" borderId="1" xfId="0" applyNumberFormat="1" applyFont="1" applyFill="1" applyBorder="1" applyAlignment="1" applyProtection="1">
      <alignment horizontal="justify" vertical="center" wrapText="1"/>
      <protection locked="0"/>
    </xf>
    <xf numFmtId="0" fontId="19" fillId="6" borderId="1" xfId="0" applyNumberFormat="1" applyFont="1" applyFill="1" applyBorder="1" applyAlignment="1">
      <alignment horizontal="center" vertical="center" wrapText="1"/>
    </xf>
    <xf numFmtId="0" fontId="13" fillId="0" borderId="1" xfId="0" applyNumberFormat="1" applyFont="1" applyBorder="1" applyAlignment="1">
      <alignment horizontal="justify" vertical="center" wrapText="1"/>
    </xf>
    <xf numFmtId="0" fontId="13" fillId="7" borderId="17" xfId="0" applyNumberFormat="1" applyFont="1" applyFill="1" applyBorder="1" applyAlignment="1">
      <alignment horizontal="center" vertical="center" wrapText="1"/>
    </xf>
    <xf numFmtId="0" fontId="13" fillId="7" borderId="21" xfId="0" applyNumberFormat="1" applyFont="1" applyFill="1" applyBorder="1" applyAlignment="1">
      <alignment horizontal="center" vertical="center" wrapText="1"/>
    </xf>
    <xf numFmtId="0" fontId="13" fillId="7" borderId="16" xfId="0" applyNumberFormat="1" applyFont="1" applyFill="1" applyBorder="1" applyAlignment="1">
      <alignment horizontal="center" vertical="center" wrapText="1"/>
    </xf>
    <xf numFmtId="0" fontId="13" fillId="7" borderId="22" xfId="0" applyNumberFormat="1" applyFont="1" applyFill="1" applyBorder="1" applyAlignment="1">
      <alignment horizontal="center" vertical="center" wrapText="1"/>
    </xf>
    <xf numFmtId="0" fontId="13" fillId="7" borderId="24" xfId="0" applyNumberFormat="1" applyFont="1" applyFill="1" applyBorder="1" applyAlignment="1">
      <alignment horizontal="center" vertical="center" wrapText="1"/>
    </xf>
    <xf numFmtId="0" fontId="13" fillId="7" borderId="25" xfId="0" applyNumberFormat="1" applyFont="1" applyFill="1" applyBorder="1" applyAlignment="1">
      <alignment horizontal="center" vertical="center" wrapText="1"/>
    </xf>
    <xf numFmtId="0" fontId="13" fillId="7" borderId="26" xfId="0" applyNumberFormat="1" applyFont="1" applyFill="1" applyBorder="1" applyAlignment="1">
      <alignment horizontal="center" vertical="center" wrapText="1"/>
    </xf>
    <xf numFmtId="0" fontId="13" fillId="7" borderId="27" xfId="0" applyNumberFormat="1" applyFont="1" applyFill="1" applyBorder="1" applyAlignment="1">
      <alignment horizontal="center" vertical="center" wrapText="1"/>
    </xf>
    <xf numFmtId="0" fontId="13" fillId="7" borderId="28" xfId="0" applyNumberFormat="1" applyFont="1" applyFill="1" applyBorder="1" applyAlignment="1">
      <alignment horizontal="center" vertical="center" wrapText="1"/>
    </xf>
    <xf numFmtId="0" fontId="13" fillId="13" borderId="1" xfId="0" applyNumberFormat="1" applyFont="1" applyFill="1" applyBorder="1" applyAlignment="1">
      <alignment horizontal="center" vertical="center" wrapText="1"/>
    </xf>
    <xf numFmtId="0" fontId="10" fillId="13" borderId="2" xfId="0" applyNumberFormat="1" applyFont="1" applyFill="1" applyBorder="1" applyAlignment="1">
      <alignment horizontal="justify" vertical="center" wrapText="1"/>
    </xf>
    <xf numFmtId="0" fontId="10" fillId="13" borderId="9" xfId="0" applyNumberFormat="1" applyFont="1" applyFill="1" applyBorder="1" applyAlignment="1">
      <alignment horizontal="justify" vertical="center" wrapText="1"/>
    </xf>
    <xf numFmtId="0" fontId="5" fillId="11" borderId="13" xfId="0" applyNumberFormat="1" applyFont="1" applyFill="1" applyBorder="1" applyAlignment="1">
      <alignment horizontal="center"/>
    </xf>
    <xf numFmtId="0" fontId="21" fillId="13" borderId="1" xfId="0" applyNumberFormat="1" applyFont="1" applyFill="1" applyBorder="1" applyAlignment="1">
      <alignment horizontal="center" vertical="center" wrapText="1"/>
    </xf>
    <xf numFmtId="0" fontId="13" fillId="11" borderId="1" xfId="0" applyNumberFormat="1" applyFont="1" applyFill="1" applyBorder="1" applyAlignment="1">
      <alignment horizontal="center" vertical="center" wrapText="1"/>
    </xf>
    <xf numFmtId="0" fontId="13" fillId="11" borderId="1" xfId="0" applyNumberFormat="1" applyFont="1" applyFill="1" applyBorder="1" applyAlignment="1">
      <alignment horizontal="center" vertical="center"/>
    </xf>
    <xf numFmtId="0" fontId="3" fillId="0" borderId="1" xfId="0" applyNumberFormat="1" applyFont="1" applyBorder="1" applyAlignment="1">
      <alignment horizontal="left" vertical="center" wrapText="1"/>
    </xf>
    <xf numFmtId="0" fontId="4" fillId="8" borderId="22" xfId="0" applyNumberFormat="1" applyFont="1" applyFill="1" applyBorder="1" applyAlignment="1">
      <alignment horizontal="left" vertical="center" wrapText="1"/>
    </xf>
    <xf numFmtId="0" fontId="4" fillId="8" borderId="23" xfId="0" applyNumberFormat="1" applyFont="1" applyFill="1" applyBorder="1" applyAlignment="1">
      <alignment horizontal="left" vertical="center" wrapText="1"/>
    </xf>
    <xf numFmtId="0" fontId="21" fillId="11" borderId="1" xfId="0" applyNumberFormat="1" applyFont="1" applyFill="1" applyBorder="1" applyAlignment="1">
      <alignment horizontal="center" vertical="center" wrapText="1"/>
    </xf>
    <xf numFmtId="0" fontId="13" fillId="7" borderId="1" xfId="0" applyNumberFormat="1" applyFont="1" applyFill="1" applyBorder="1" applyAlignment="1">
      <alignment horizontal="center" vertical="center" wrapText="1"/>
    </xf>
    <xf numFmtId="0" fontId="20" fillId="0" borderId="1" xfId="0" applyNumberFormat="1" applyFont="1" applyBorder="1" applyAlignment="1">
      <alignment horizontal="center" vertical="center" wrapText="1"/>
    </xf>
    <xf numFmtId="0" fontId="20" fillId="0" borderId="1" xfId="0" applyNumberFormat="1" applyFont="1" applyBorder="1" applyAlignment="1" applyProtection="1">
      <alignment horizontal="center" vertical="center" wrapText="1"/>
      <protection locked="0"/>
    </xf>
    <xf numFmtId="14" fontId="43" fillId="0" borderId="33" xfId="0" applyNumberFormat="1" applyFont="1" applyBorder="1" applyAlignment="1">
      <alignment horizontal="center" vertical="center" wrapText="1"/>
    </xf>
    <xf numFmtId="0" fontId="43" fillId="0" borderId="33" xfId="0" applyNumberFormat="1" applyFont="1" applyBorder="1" applyAlignment="1">
      <alignment horizontal="center" vertical="center" wrapText="1"/>
    </xf>
    <xf numFmtId="0" fontId="43" fillId="0" borderId="37" xfId="0" applyNumberFormat="1" applyFont="1" applyBorder="1" applyAlignment="1">
      <alignment horizontal="center" vertical="center" wrapText="1"/>
    </xf>
    <xf numFmtId="0" fontId="6" fillId="0" borderId="29"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33" fillId="0" borderId="16" xfId="0" applyNumberFormat="1" applyFont="1" applyBorder="1" applyAlignment="1">
      <alignment horizontal="center" vertical="center" wrapText="1"/>
    </xf>
    <xf numFmtId="0" fontId="33" fillId="0" borderId="1"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0" fontId="43" fillId="0" borderId="16" xfId="0" applyNumberFormat="1" applyFont="1" applyBorder="1" applyAlignment="1">
      <alignment horizontal="center" vertical="center" wrapText="1"/>
    </xf>
    <xf numFmtId="0" fontId="43" fillId="0" borderId="1" xfId="0" applyNumberFormat="1" applyFont="1" applyBorder="1" applyAlignment="1">
      <alignment horizontal="center" vertical="center" wrapText="1"/>
    </xf>
    <xf numFmtId="0" fontId="43" fillId="0" borderId="4" xfId="0" applyNumberFormat="1" applyFont="1" applyBorder="1" applyAlignment="1">
      <alignment horizontal="center" vertical="center" wrapText="1"/>
    </xf>
    <xf numFmtId="0" fontId="43" fillId="0" borderId="27" xfId="0" applyNumberFormat="1" applyFont="1" applyBorder="1" applyAlignment="1">
      <alignment horizontal="center" vertical="center" wrapText="1"/>
    </xf>
    <xf numFmtId="0" fontId="43" fillId="0" borderId="18" xfId="0" applyNumberFormat="1" applyFont="1" applyBorder="1" applyAlignment="1">
      <alignment horizontal="center" vertical="center" wrapText="1"/>
    </xf>
    <xf numFmtId="0" fontId="43" fillId="0" borderId="34" xfId="0" applyNumberFormat="1" applyFont="1" applyBorder="1" applyAlignment="1">
      <alignment horizontal="center" vertical="center" wrapText="1"/>
    </xf>
    <xf numFmtId="0" fontId="43" fillId="10" borderId="33" xfId="0" applyNumberFormat="1" applyFont="1" applyFill="1" applyBorder="1" applyAlignment="1">
      <alignment horizontal="center" vertical="center" wrapText="1"/>
    </xf>
    <xf numFmtId="0" fontId="38" fillId="0" borderId="33" xfId="0" applyNumberFormat="1" applyFont="1" applyBorder="1" applyAlignment="1">
      <alignment horizontal="center" vertical="center" wrapText="1"/>
    </xf>
    <xf numFmtId="0" fontId="6" fillId="0" borderId="38" xfId="0" applyNumberFormat="1" applyFont="1" applyBorder="1" applyAlignment="1">
      <alignment horizontal="center" vertical="center" wrapText="1"/>
    </xf>
    <xf numFmtId="0" fontId="6" fillId="0" borderId="15" xfId="0" applyNumberFormat="1" applyFont="1" applyBorder="1" applyAlignment="1">
      <alignment horizontal="center" vertical="center" wrapText="1"/>
    </xf>
    <xf numFmtId="0" fontId="6" fillId="0" borderId="41" xfId="0" applyNumberFormat="1" applyFont="1" applyBorder="1" applyAlignment="1">
      <alignment horizontal="center" vertical="center" wrapText="1"/>
    </xf>
    <xf numFmtId="0" fontId="33" fillId="0" borderId="3" xfId="0" applyNumberFormat="1" applyFont="1" applyBorder="1" applyAlignment="1">
      <alignment horizontal="center" vertical="center" wrapText="1"/>
    </xf>
    <xf numFmtId="0" fontId="43" fillId="0" borderId="3" xfId="0" applyNumberFormat="1" applyFont="1" applyBorder="1" applyAlignment="1">
      <alignment horizontal="center" vertical="center" wrapText="1"/>
    </xf>
    <xf numFmtId="0" fontId="43" fillId="0" borderId="36" xfId="0" applyNumberFormat="1" applyFont="1" applyBorder="1" applyAlignment="1">
      <alignment horizontal="center" vertical="center" wrapText="1"/>
    </xf>
    <xf numFmtId="0" fontId="43" fillId="0" borderId="17" xfId="0" applyNumberFormat="1" applyFont="1" applyBorder="1" applyAlignment="1">
      <alignment horizontal="center" vertical="center" wrapText="1"/>
    </xf>
    <xf numFmtId="14" fontId="43" fillId="0" borderId="16" xfId="0" applyNumberFormat="1" applyFont="1" applyBorder="1" applyAlignment="1">
      <alignment horizontal="center" vertical="center" wrapText="1"/>
    </xf>
    <xf numFmtId="14" fontId="43" fillId="0" borderId="1" xfId="0" applyNumberFormat="1" applyFont="1" applyBorder="1" applyAlignment="1">
      <alignment horizontal="center" vertical="center" wrapText="1"/>
    </xf>
    <xf numFmtId="14" fontId="43" fillId="0" borderId="17" xfId="0" applyNumberFormat="1" applyFont="1" applyBorder="1" applyAlignment="1">
      <alignment horizontal="center" vertical="center" wrapText="1"/>
    </xf>
    <xf numFmtId="0" fontId="43" fillId="10" borderId="16" xfId="0" applyNumberFormat="1" applyFont="1" applyFill="1" applyBorder="1" applyAlignment="1">
      <alignment horizontal="center" vertical="center" wrapText="1"/>
    </xf>
    <xf numFmtId="0" fontId="43" fillId="10" borderId="1" xfId="0" applyNumberFormat="1" applyFont="1" applyFill="1" applyBorder="1" applyAlignment="1">
      <alignment horizontal="center" vertical="center" wrapText="1"/>
    </xf>
    <xf numFmtId="0" fontId="43" fillId="10" borderId="17" xfId="0" applyNumberFormat="1" applyFont="1" applyFill="1" applyBorder="1" applyAlignment="1">
      <alignment horizontal="center" vertical="center" wrapText="1"/>
    </xf>
    <xf numFmtId="0" fontId="38" fillId="0" borderId="16" xfId="0" applyNumberFormat="1" applyFont="1" applyBorder="1" applyAlignment="1">
      <alignment horizontal="center" vertical="center" wrapText="1"/>
    </xf>
    <xf numFmtId="0" fontId="38" fillId="0" borderId="1" xfId="0" applyNumberFormat="1" applyFont="1" applyBorder="1" applyAlignment="1">
      <alignment horizontal="center" vertical="center" wrapText="1"/>
    </xf>
    <xf numFmtId="0" fontId="38" fillId="0" borderId="17" xfId="0" applyNumberFormat="1" applyFont="1" applyBorder="1" applyAlignment="1">
      <alignment horizontal="center" vertical="center" wrapText="1"/>
    </xf>
    <xf numFmtId="0" fontId="43" fillId="0" borderId="22" xfId="0" applyNumberFormat="1" applyFont="1" applyBorder="1" applyAlignment="1">
      <alignment horizontal="center" vertical="center" wrapText="1"/>
    </xf>
    <xf numFmtId="0" fontId="6" fillId="0" borderId="0" xfId="0" applyNumberFormat="1" applyFont="1" applyBorder="1" applyAlignment="1" applyProtection="1">
      <alignment horizontal="left" vertical="center" wrapText="1"/>
      <protection locked="0"/>
    </xf>
    <xf numFmtId="0" fontId="13" fillId="7" borderId="33" xfId="0" applyNumberFormat="1" applyFont="1" applyFill="1" applyBorder="1" applyAlignment="1">
      <alignment horizontal="center" vertical="center" wrapText="1"/>
    </xf>
    <xf numFmtId="0" fontId="24" fillId="0" borderId="33" xfId="0" applyNumberFormat="1" applyFont="1" applyBorder="1" applyAlignment="1" applyProtection="1">
      <alignment horizontal="center" vertical="center" wrapText="1"/>
      <protection locked="0"/>
    </xf>
    <xf numFmtId="0" fontId="13" fillId="0" borderId="33" xfId="0" applyNumberFormat="1" applyFont="1" applyBorder="1" applyAlignment="1">
      <alignment horizontal="left" vertical="center" wrapText="1"/>
    </xf>
    <xf numFmtId="0" fontId="28" fillId="11" borderId="33" xfId="0" applyNumberFormat="1" applyFont="1" applyFill="1" applyBorder="1" applyAlignment="1">
      <alignment horizontal="center" vertical="center" wrapText="1"/>
    </xf>
    <xf numFmtId="0" fontId="34" fillId="7" borderId="33" xfId="0" applyNumberFormat="1" applyFont="1" applyFill="1" applyBorder="1" applyAlignment="1">
      <alignment horizontal="center" vertical="center" wrapText="1"/>
    </xf>
    <xf numFmtId="0" fontId="24" fillId="0" borderId="33" xfId="0" applyNumberFormat="1" applyFont="1" applyBorder="1" applyAlignment="1">
      <alignment horizontal="center" vertical="center" wrapText="1"/>
    </xf>
    <xf numFmtId="0" fontId="7" fillId="0" borderId="33" xfId="0" applyNumberFormat="1" applyFont="1" applyBorder="1" applyAlignment="1">
      <alignment horizontal="left" vertical="center" wrapText="1"/>
    </xf>
    <xf numFmtId="0" fontId="22" fillId="8" borderId="33" xfId="0" applyNumberFormat="1" applyFont="1" applyFill="1" applyBorder="1" applyAlignment="1">
      <alignment horizontal="center" vertical="center" wrapText="1"/>
    </xf>
    <xf numFmtId="0" fontId="25" fillId="11" borderId="33" xfId="0" applyNumberFormat="1" applyFont="1" applyFill="1" applyBorder="1" applyAlignment="1">
      <alignment horizontal="justify" vertical="center" wrapText="1"/>
    </xf>
    <xf numFmtId="0" fontId="25" fillId="11" borderId="33" xfId="0" applyNumberFormat="1" applyFont="1" applyFill="1" applyBorder="1" applyAlignment="1">
      <alignment horizontal="center" vertical="center" wrapText="1"/>
    </xf>
    <xf numFmtId="0" fontId="28" fillId="8" borderId="33" xfId="0" applyNumberFormat="1" applyFont="1" applyFill="1" applyBorder="1" applyAlignment="1">
      <alignment horizontal="center" vertical="center" wrapText="1"/>
    </xf>
    <xf numFmtId="0" fontId="13" fillId="7" borderId="33" xfId="0" applyNumberFormat="1" applyFont="1" applyFill="1" applyBorder="1" applyAlignment="1">
      <alignment horizontal="center" vertical="center"/>
    </xf>
    <xf numFmtId="0" fontId="13" fillId="8" borderId="18" xfId="0" applyNumberFormat="1" applyFont="1" applyFill="1" applyBorder="1" applyAlignment="1">
      <alignment horizontal="center" vertical="center"/>
    </xf>
    <xf numFmtId="0" fontId="13" fillId="8" borderId="19" xfId="0" applyNumberFormat="1" applyFont="1" applyFill="1" applyBorder="1" applyAlignment="1">
      <alignment horizontal="center" vertical="center"/>
    </xf>
    <xf numFmtId="0" fontId="5" fillId="11" borderId="0" xfId="0" applyNumberFormat="1" applyFont="1" applyFill="1" applyBorder="1" applyAlignment="1">
      <alignment horizontal="center"/>
    </xf>
    <xf numFmtId="0" fontId="5" fillId="11" borderId="2" xfId="0" applyNumberFormat="1" applyFont="1" applyFill="1" applyBorder="1" applyAlignment="1">
      <alignment horizontal="justify" vertical="center" wrapText="1"/>
    </xf>
    <xf numFmtId="0" fontId="5" fillId="11" borderId="5" xfId="0" applyNumberFormat="1" applyFont="1" applyFill="1" applyBorder="1" applyAlignment="1">
      <alignment horizontal="justify" vertical="center" wrapText="1"/>
    </xf>
    <xf numFmtId="0" fontId="5" fillId="11" borderId="3" xfId="0" applyNumberFormat="1" applyFont="1" applyFill="1" applyBorder="1" applyAlignment="1">
      <alignment horizontal="center"/>
    </xf>
    <xf numFmtId="0" fontId="5" fillId="11" borderId="9" xfId="0" applyNumberFormat="1" applyFont="1" applyFill="1" applyBorder="1" applyAlignment="1">
      <alignment horizontal="center"/>
    </xf>
    <xf numFmtId="0" fontId="23" fillId="10" borderId="0" xfId="0" applyNumberFormat="1" applyFont="1" applyFill="1" applyBorder="1" applyAlignment="1">
      <alignment horizontal="center" vertical="center" wrapText="1"/>
    </xf>
    <xf numFmtId="0" fontId="13" fillId="8" borderId="22" xfId="0" applyNumberFormat="1" applyFont="1" applyFill="1" applyBorder="1" applyAlignment="1">
      <alignment horizontal="justify" vertical="center" wrapText="1"/>
    </xf>
    <xf numFmtId="0" fontId="13" fillId="8" borderId="24" xfId="0" applyNumberFormat="1" applyFont="1" applyFill="1" applyBorder="1" applyAlignment="1">
      <alignment horizontal="justify" vertical="center" wrapText="1"/>
    </xf>
    <xf numFmtId="0" fontId="13" fillId="8" borderId="27" xfId="0" applyNumberFormat="1" applyFont="1" applyFill="1" applyBorder="1" applyAlignment="1">
      <alignment horizontal="justify" vertical="center" wrapText="1"/>
    </xf>
    <xf numFmtId="0" fontId="13" fillId="8" borderId="28" xfId="0" applyNumberFormat="1" applyFont="1" applyFill="1" applyBorder="1" applyAlignment="1">
      <alignment horizontal="justify" vertical="center" wrapText="1"/>
    </xf>
    <xf numFmtId="0" fontId="8" fillId="10" borderId="0" xfId="0" applyNumberFormat="1" applyFont="1" applyFill="1" applyBorder="1" applyAlignment="1">
      <alignment horizontal="center"/>
    </xf>
    <xf numFmtId="0" fontId="8" fillId="11" borderId="30" xfId="0" applyNumberFormat="1" applyFont="1" applyFill="1" applyBorder="1" applyAlignment="1">
      <alignment horizontal="center"/>
    </xf>
    <xf numFmtId="0" fontId="8" fillId="11" borderId="31" xfId="0" applyNumberFormat="1" applyFont="1" applyFill="1" applyBorder="1" applyAlignment="1">
      <alignment horizontal="center"/>
    </xf>
    <xf numFmtId="0" fontId="8" fillId="11" borderId="32" xfId="0" applyNumberFormat="1" applyFont="1" applyFill="1" applyBorder="1" applyAlignment="1">
      <alignment horizontal="center"/>
    </xf>
    <xf numFmtId="0" fontId="8" fillId="10" borderId="0" xfId="0" applyNumberFormat="1" applyFont="1" applyFill="1" applyBorder="1" applyAlignment="1">
      <alignment horizontal="center" vertical="center" wrapText="1"/>
    </xf>
    <xf numFmtId="0" fontId="14" fillId="10" borderId="12" xfId="0" applyNumberFormat="1" applyFont="1" applyFill="1" applyBorder="1" applyAlignment="1">
      <alignment horizontal="left" vertical="center" wrapText="1"/>
    </xf>
    <xf numFmtId="0" fontId="14" fillId="10" borderId="13" xfId="0" applyNumberFormat="1" applyFont="1" applyFill="1" applyBorder="1" applyAlignment="1">
      <alignment horizontal="left" vertical="center" wrapText="1"/>
    </xf>
    <xf numFmtId="0" fontId="14" fillId="10" borderId="14" xfId="0" applyNumberFormat="1" applyFont="1" applyFill="1" applyBorder="1" applyAlignment="1">
      <alignment horizontal="left" vertical="center" wrapText="1"/>
    </xf>
    <xf numFmtId="0" fontId="0" fillId="10" borderId="0" xfId="0" applyNumberFormat="1" applyFont="1" applyFill="1" applyBorder="1" applyAlignment="1">
      <alignment horizontal="center"/>
    </xf>
    <xf numFmtId="0" fontId="0" fillId="7" borderId="1" xfId="0" applyNumberFormat="1" applyFont="1" applyFill="1" applyBorder="1" applyAlignment="1">
      <alignment horizontal="center"/>
    </xf>
    <xf numFmtId="0" fontId="13" fillId="8"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wrapText="1"/>
    </xf>
    <xf numFmtId="0" fontId="5" fillId="11" borderId="18" xfId="0" applyNumberFormat="1" applyFont="1" applyFill="1" applyBorder="1" applyAlignment="1">
      <alignment horizontal="center"/>
    </xf>
    <xf numFmtId="0" fontId="5" fillId="11" borderId="19" xfId="0" applyNumberFormat="1" applyFont="1" applyFill="1" applyBorder="1" applyAlignment="1">
      <alignment horizontal="center"/>
    </xf>
    <xf numFmtId="0" fontId="13" fillId="0" borderId="17" xfId="0" applyNumberFormat="1" applyFont="1" applyBorder="1" applyAlignment="1">
      <alignment horizontal="center" vertical="center"/>
    </xf>
    <xf numFmtId="0" fontId="13" fillId="0" borderId="21" xfId="0" applyNumberFormat="1" applyFont="1" applyBorder="1" applyAlignment="1">
      <alignment horizontal="center" vertical="center"/>
    </xf>
    <xf numFmtId="0" fontId="13" fillId="0" borderId="16" xfId="0" applyNumberFormat="1" applyFont="1" applyBorder="1" applyAlignment="1">
      <alignment horizontal="center" vertical="center"/>
    </xf>
  </cellXfs>
  <cellStyles count="5">
    <cellStyle name="Normal" xfId="0" builtinId="0"/>
    <cellStyle name="Normal 2" xfId="2"/>
    <cellStyle name="Normal 3" xfId="3"/>
    <cellStyle name="Normal 4" xfId="4"/>
    <cellStyle name="Porcentaje" xfId="1" builtinId="5"/>
  </cellStyles>
  <dxfs count="54">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395723"/>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400050</xdr:colOff>
      <xdr:row>0</xdr:row>
      <xdr:rowOff>219075</xdr:rowOff>
    </xdr:from>
    <xdr:to>
      <xdr:col>1</xdr:col>
      <xdr:colOff>685800</xdr:colOff>
      <xdr:row>2</xdr:row>
      <xdr:rowOff>190500</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0" y="0"/>
          <a:ext cx="1905000" cy="190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xdr:row>
      <xdr:rowOff>285750</xdr:rowOff>
    </xdr:from>
    <xdr:to>
      <xdr:col>0</xdr:col>
      <xdr:colOff>1038225</xdr:colOff>
      <xdr:row>3</xdr:row>
      <xdr:rowOff>142875</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0" y="0"/>
          <a:ext cx="1905000" cy="1905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201084</xdr:colOff>
      <xdr:row>1</xdr:row>
      <xdr:rowOff>63499</xdr:rowOff>
    </xdr:from>
    <xdr:to>
      <xdr:col>2</xdr:col>
      <xdr:colOff>971911</xdr:colOff>
      <xdr:row>3</xdr:row>
      <xdr:rowOff>460374</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359959" y="238124"/>
          <a:ext cx="1612202" cy="777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6"/>
  <sheetViews>
    <sheetView topLeftCell="A3" workbookViewId="0">
      <selection sqref="A1:B3"/>
    </sheetView>
  </sheetViews>
  <sheetFormatPr baseColWidth="10" defaultColWidth="9.140625" defaultRowHeight="15" x14ac:dyDescent="0.25"/>
  <cols>
    <col min="1" max="1" width="24.28515625" style="12" customWidth="1"/>
    <col min="2" max="2" width="21" style="12" customWidth="1"/>
    <col min="3" max="3" width="15.85546875" style="12" customWidth="1"/>
    <col min="4" max="4" width="32.140625" style="12" customWidth="1"/>
    <col min="5" max="5" width="33.5703125" style="12" customWidth="1"/>
    <col min="6" max="6" width="34.28515625" style="12" customWidth="1"/>
    <col min="7" max="7" width="6.7109375" style="12" customWidth="1"/>
    <col min="8" max="8" width="22" style="12" customWidth="1"/>
    <col min="9" max="9" width="3.5703125" style="12" customWidth="1"/>
    <col min="10" max="11" width="19" style="12" customWidth="1"/>
    <col min="12" max="16" width="11.42578125" style="12" customWidth="1"/>
    <col min="17" max="17" width="20.140625" style="12" customWidth="1"/>
    <col min="18" max="19" width="11.42578125" style="12" customWidth="1"/>
    <col min="20" max="20" width="25.140625" style="12" customWidth="1"/>
    <col min="21" max="256" width="11.42578125" style="12" customWidth="1"/>
  </cols>
  <sheetData>
    <row r="1" spans="1:12" ht="34.5" customHeight="1" x14ac:dyDescent="0.25">
      <c r="A1" s="211"/>
      <c r="B1" s="211"/>
      <c r="C1" s="212" t="s">
        <v>0</v>
      </c>
      <c r="D1" s="212"/>
      <c r="E1" s="212"/>
      <c r="F1" s="11" t="s">
        <v>1</v>
      </c>
      <c r="H1" s="39" t="s">
        <v>2</v>
      </c>
      <c r="I1" s="14"/>
      <c r="J1" s="39" t="s">
        <v>3</v>
      </c>
      <c r="K1" s="39" t="s">
        <v>4</v>
      </c>
    </row>
    <row r="2" spans="1:12" ht="33.75" customHeight="1" x14ac:dyDescent="0.25">
      <c r="A2" s="211"/>
      <c r="B2" s="211"/>
      <c r="C2" s="212"/>
      <c r="D2" s="212"/>
      <c r="E2" s="212"/>
      <c r="F2" s="11" t="s">
        <v>5</v>
      </c>
      <c r="H2" s="18" t="s">
        <v>6</v>
      </c>
      <c r="J2" s="52" t="s">
        <v>7</v>
      </c>
      <c r="K2" s="52" t="s">
        <v>8</v>
      </c>
    </row>
    <row r="3" spans="1:12" ht="26.25" customHeight="1" x14ac:dyDescent="0.25">
      <c r="A3" s="211"/>
      <c r="B3" s="211"/>
      <c r="C3" s="212"/>
      <c r="D3" s="212"/>
      <c r="E3" s="212"/>
      <c r="F3" s="11" t="s">
        <v>9</v>
      </c>
      <c r="H3" s="18" t="s">
        <v>10</v>
      </c>
      <c r="J3" s="52" t="s">
        <v>11</v>
      </c>
      <c r="K3" s="52" t="s">
        <v>12</v>
      </c>
    </row>
    <row r="4" spans="1:12" ht="15.75" customHeight="1" x14ac:dyDescent="0.25">
      <c r="A4" s="13"/>
      <c r="B4" s="13"/>
      <c r="C4" s="13"/>
      <c r="D4" s="13"/>
      <c r="E4" s="13"/>
      <c r="F4" s="13"/>
      <c r="H4" s="18" t="s">
        <v>13</v>
      </c>
      <c r="J4" s="52" t="s">
        <v>14</v>
      </c>
      <c r="K4" s="52" t="s">
        <v>15</v>
      </c>
    </row>
    <row r="5" spans="1:12" s="14" customFormat="1" ht="24.75" customHeight="1" x14ac:dyDescent="0.2">
      <c r="A5" s="213" t="s">
        <v>16</v>
      </c>
      <c r="B5" s="213"/>
      <c r="C5" s="214" t="s">
        <v>17</v>
      </c>
      <c r="D5" s="214"/>
      <c r="E5" s="214"/>
      <c r="F5" s="214"/>
      <c r="H5" s="18" t="s">
        <v>18</v>
      </c>
      <c r="I5" s="12"/>
      <c r="J5" s="52" t="s">
        <v>19</v>
      </c>
      <c r="K5" s="52" t="s">
        <v>20</v>
      </c>
    </row>
    <row r="6" spans="1:12" ht="44.25" customHeight="1" x14ac:dyDescent="0.25">
      <c r="A6" s="213" t="s">
        <v>21</v>
      </c>
      <c r="B6" s="213"/>
      <c r="C6" s="215" t="s">
        <v>22</v>
      </c>
      <c r="D6" s="215"/>
      <c r="E6" s="215"/>
      <c r="F6" s="215"/>
      <c r="H6" s="18" t="s">
        <v>23</v>
      </c>
      <c r="J6" s="52" t="s">
        <v>24</v>
      </c>
      <c r="K6" s="52"/>
    </row>
    <row r="7" spans="1:12" s="14" customFormat="1" ht="31.5" customHeight="1" x14ac:dyDescent="0.25">
      <c r="A7" s="209" t="s">
        <v>25</v>
      </c>
      <c r="B7" s="210"/>
      <c r="C7" s="208" t="s">
        <v>26</v>
      </c>
      <c r="D7" s="208" t="s">
        <v>27</v>
      </c>
      <c r="E7" s="208" t="s">
        <v>28</v>
      </c>
      <c r="F7" s="208" t="s">
        <v>29</v>
      </c>
      <c r="H7" s="18" t="s">
        <v>30</v>
      </c>
      <c r="I7" s="12"/>
      <c r="J7" s="48"/>
      <c r="K7" s="48"/>
      <c r="L7" s="12"/>
    </row>
    <row r="8" spans="1:12" s="14" customFormat="1" ht="48" customHeight="1" x14ac:dyDescent="0.2">
      <c r="A8" s="19" t="s">
        <v>31</v>
      </c>
      <c r="B8" s="19" t="s">
        <v>32</v>
      </c>
      <c r="C8" s="208"/>
      <c r="D8" s="208"/>
      <c r="E8" s="208"/>
      <c r="F8" s="208"/>
      <c r="H8" s="18" t="s">
        <v>33</v>
      </c>
      <c r="I8" s="12"/>
      <c r="J8" s="12"/>
      <c r="K8" s="12"/>
      <c r="L8" s="12"/>
    </row>
    <row r="9" spans="1:12" s="14" customFormat="1" ht="114" x14ac:dyDescent="0.2">
      <c r="A9" s="87"/>
      <c r="B9" s="87" t="s">
        <v>12</v>
      </c>
      <c r="C9" s="87" t="s">
        <v>34</v>
      </c>
      <c r="D9" s="87" t="s">
        <v>35</v>
      </c>
      <c r="E9" s="87" t="s">
        <v>36</v>
      </c>
      <c r="F9" s="96" t="s">
        <v>37</v>
      </c>
      <c r="G9" s="16"/>
      <c r="H9" s="18" t="s">
        <v>34</v>
      </c>
      <c r="I9" s="12"/>
      <c r="J9" s="12"/>
      <c r="K9" s="12"/>
      <c r="L9" s="12"/>
    </row>
    <row r="10" spans="1:12" s="14" customFormat="1" ht="99.75" x14ac:dyDescent="0.2">
      <c r="A10" s="87"/>
      <c r="B10" s="87" t="s">
        <v>12</v>
      </c>
      <c r="C10" s="87" t="s">
        <v>6</v>
      </c>
      <c r="D10" s="87" t="s">
        <v>38</v>
      </c>
      <c r="E10" s="87" t="s">
        <v>39</v>
      </c>
      <c r="F10" s="96" t="s">
        <v>40</v>
      </c>
      <c r="G10" s="16"/>
      <c r="H10" s="18" t="s">
        <v>41</v>
      </c>
      <c r="I10" s="12"/>
      <c r="J10" s="12"/>
      <c r="K10" s="12"/>
      <c r="L10" s="12"/>
    </row>
    <row r="11" spans="1:12" ht="171" x14ac:dyDescent="0.25">
      <c r="A11" s="87"/>
      <c r="B11" s="87" t="s">
        <v>15</v>
      </c>
      <c r="C11" s="87" t="s">
        <v>6</v>
      </c>
      <c r="D11" s="97" t="s">
        <v>42</v>
      </c>
      <c r="E11" s="97" t="s">
        <v>43</v>
      </c>
      <c r="F11" s="98" t="s">
        <v>44</v>
      </c>
    </row>
    <row r="12" spans="1:12" ht="34.5" customHeight="1" x14ac:dyDescent="0.25">
      <c r="A12" s="87"/>
      <c r="B12" s="87"/>
      <c r="C12" s="87"/>
      <c r="D12" s="80"/>
      <c r="E12" s="80"/>
      <c r="F12" s="80"/>
    </row>
    <row r="13" spans="1:12" ht="34.5" customHeight="1" x14ac:dyDescent="0.25">
      <c r="A13" s="87"/>
      <c r="B13" s="87"/>
      <c r="C13" s="87"/>
      <c r="D13" s="87"/>
      <c r="E13" s="87"/>
      <c r="F13" s="87"/>
    </row>
    <row r="14" spans="1:12" x14ac:dyDescent="0.25">
      <c r="A14" s="49"/>
      <c r="B14" s="49"/>
      <c r="C14" s="49"/>
      <c r="D14" s="49"/>
      <c r="E14" s="49"/>
      <c r="F14" s="49"/>
    </row>
    <row r="16" spans="1:12" x14ac:dyDescent="0.25">
      <c r="A16" s="201" t="s">
        <v>45</v>
      </c>
      <c r="B16" s="201"/>
      <c r="C16" s="201"/>
      <c r="D16" s="201"/>
      <c r="E16" s="201"/>
      <c r="F16" s="201"/>
      <c r="G16" s="17"/>
    </row>
    <row r="17" spans="1:7" ht="14.25" customHeight="1" x14ac:dyDescent="0.25">
      <c r="A17" s="55"/>
      <c r="B17" s="55"/>
      <c r="C17" s="55"/>
      <c r="D17" s="55"/>
      <c r="E17" s="55"/>
      <c r="F17" s="55"/>
      <c r="G17" s="55"/>
    </row>
    <row r="18" spans="1:7" ht="15" customHeight="1" x14ac:dyDescent="0.25">
      <c r="A18" s="205" t="s">
        <v>46</v>
      </c>
      <c r="B18" s="206"/>
      <c r="C18" s="206"/>
      <c r="D18" s="207"/>
      <c r="E18" s="205" t="s">
        <v>4</v>
      </c>
      <c r="F18" s="207"/>
    </row>
    <row r="19" spans="1:7" ht="15" customHeight="1" x14ac:dyDescent="0.25">
      <c r="A19" s="202" t="s">
        <v>47</v>
      </c>
      <c r="B19" s="204"/>
      <c r="C19" s="204"/>
      <c r="D19" s="203"/>
      <c r="E19" s="202" t="s">
        <v>48</v>
      </c>
      <c r="F19" s="203"/>
    </row>
    <row r="20" spans="1:7" ht="15" customHeight="1" x14ac:dyDescent="0.25">
      <c r="A20" s="202" t="s">
        <v>49</v>
      </c>
      <c r="B20" s="204"/>
      <c r="C20" s="204"/>
      <c r="D20" s="203"/>
      <c r="E20" s="202" t="s">
        <v>50</v>
      </c>
      <c r="F20" s="203"/>
    </row>
    <row r="21" spans="1:7" ht="15" customHeight="1" x14ac:dyDescent="0.25">
      <c r="A21" s="202" t="s">
        <v>51</v>
      </c>
      <c r="B21" s="204"/>
      <c r="C21" s="204"/>
      <c r="D21" s="203"/>
      <c r="E21" s="202" t="s">
        <v>52</v>
      </c>
      <c r="F21" s="203"/>
    </row>
    <row r="22" spans="1:7" x14ac:dyDescent="0.25">
      <c r="A22" s="217" t="s">
        <v>53</v>
      </c>
      <c r="B22" s="217"/>
      <c r="C22" s="217"/>
      <c r="D22" s="217"/>
      <c r="E22" s="217" t="s">
        <v>54</v>
      </c>
      <c r="F22" s="217"/>
    </row>
    <row r="23" spans="1:7" x14ac:dyDescent="0.25">
      <c r="A23" s="217" t="s">
        <v>55</v>
      </c>
      <c r="B23" s="217"/>
      <c r="C23" s="217"/>
      <c r="D23" s="217"/>
      <c r="E23" s="217"/>
      <c r="F23" s="217"/>
    </row>
    <row r="25" spans="1:7" ht="19.5" customHeight="1" x14ac:dyDescent="0.25">
      <c r="A25" s="216" t="s">
        <v>56</v>
      </c>
      <c r="B25" s="216"/>
      <c r="C25" s="216"/>
      <c r="D25" s="216"/>
      <c r="E25" s="216"/>
    </row>
    <row r="26" spans="1:7" ht="24.75" customHeight="1" x14ac:dyDescent="0.25">
      <c r="A26" s="15" t="s">
        <v>57</v>
      </c>
      <c r="B26" s="15" t="s">
        <v>58</v>
      </c>
      <c r="C26" s="15" t="s">
        <v>59</v>
      </c>
      <c r="D26" s="15" t="s">
        <v>60</v>
      </c>
      <c r="E26" s="15" t="s">
        <v>61</v>
      </c>
    </row>
    <row r="27" spans="1:7" ht="114" x14ac:dyDescent="0.25">
      <c r="A27" s="87" t="s">
        <v>35</v>
      </c>
      <c r="B27" s="104" t="s">
        <v>62</v>
      </c>
      <c r="C27" s="104" t="s">
        <v>62</v>
      </c>
      <c r="D27" s="104" t="s">
        <v>62</v>
      </c>
      <c r="E27" s="104" t="s">
        <v>62</v>
      </c>
    </row>
    <row r="28" spans="1:7" ht="128.25" x14ac:dyDescent="0.25">
      <c r="A28" s="105" t="s">
        <v>38</v>
      </c>
      <c r="B28" s="106" t="s">
        <v>62</v>
      </c>
      <c r="C28" s="106" t="s">
        <v>63</v>
      </c>
      <c r="D28" s="106" t="s">
        <v>63</v>
      </c>
      <c r="E28" s="106" t="s">
        <v>63</v>
      </c>
    </row>
    <row r="29" spans="1:7" ht="66" customHeight="1" x14ac:dyDescent="0.25">
      <c r="A29" s="97" t="s">
        <v>42</v>
      </c>
      <c r="B29" s="104" t="s">
        <v>62</v>
      </c>
      <c r="C29" s="104" t="s">
        <v>62</v>
      </c>
      <c r="D29" s="104" t="s">
        <v>63</v>
      </c>
      <c r="E29" s="104" t="s">
        <v>63</v>
      </c>
    </row>
    <row r="30" spans="1:7" ht="55.5" customHeight="1" x14ac:dyDescent="0.25">
      <c r="A30" s="53"/>
      <c r="B30" s="54"/>
      <c r="C30" s="54"/>
      <c r="D30" s="54"/>
      <c r="E30" s="54"/>
    </row>
    <row r="31" spans="1:7" x14ac:dyDescent="0.25">
      <c r="A31" s="12" t="s">
        <v>64</v>
      </c>
    </row>
    <row r="64" spans="1:1" x14ac:dyDescent="0.25">
      <c r="A64" s="12" t="s">
        <v>65</v>
      </c>
    </row>
    <row r="65" spans="1:1" x14ac:dyDescent="0.25">
      <c r="A65" s="12" t="s">
        <v>62</v>
      </c>
    </row>
    <row r="66" spans="1:1" x14ac:dyDescent="0.25">
      <c r="A66" s="12" t="s">
        <v>63</v>
      </c>
    </row>
  </sheetData>
  <sheetProtection sheet="1" objects="1" scenarios="1" formatCells="0" formatColumns="0" formatRows="0"/>
  <mergeCells count="25">
    <mergeCell ref="A25:E25"/>
    <mergeCell ref="A22:D22"/>
    <mergeCell ref="E22:F22"/>
    <mergeCell ref="A23:D23"/>
    <mergeCell ref="E23:F23"/>
    <mergeCell ref="A1:B3"/>
    <mergeCell ref="C1:E3"/>
    <mergeCell ref="A5:B5"/>
    <mergeCell ref="C5:F5"/>
    <mergeCell ref="A6:B6"/>
    <mergeCell ref="C6:F6"/>
    <mergeCell ref="C7:C8"/>
    <mergeCell ref="E7:E8"/>
    <mergeCell ref="D7:D8"/>
    <mergeCell ref="F7:F8"/>
    <mergeCell ref="A7:B7"/>
    <mergeCell ref="A16:F16"/>
    <mergeCell ref="E21:F21"/>
    <mergeCell ref="A21:D21"/>
    <mergeCell ref="A18:D18"/>
    <mergeCell ref="E18:F18"/>
    <mergeCell ref="A19:D19"/>
    <mergeCell ref="E19:F19"/>
    <mergeCell ref="A20:D20"/>
    <mergeCell ref="E20:F20"/>
  </mergeCells>
  <dataValidations count="4">
    <dataValidation type="list" allowBlank="1" showInputMessage="1" showErrorMessage="1" sqref="B9:B14">
      <formula1>$K$2:$K$6</formula1>
    </dataValidation>
    <dataValidation type="list" allowBlank="1" showInputMessage="1" showErrorMessage="1" sqref="A9:A14">
      <formula1>$J$2:$J$6</formula1>
    </dataValidation>
    <dataValidation type="list" allowBlank="1" showInputMessage="1" showErrorMessage="1" sqref="C9:C14">
      <formula1>$H$2:$H$10</formula1>
    </dataValidation>
    <dataValidation type="list" allowBlank="1" showInputMessage="1" showErrorMessage="1" sqref="B27:E30">
      <formula1>CORRUPCION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M17"/>
  <sheetViews>
    <sheetView topLeftCell="E13" workbookViewId="0"/>
  </sheetViews>
  <sheetFormatPr baseColWidth="10" defaultColWidth="9.140625" defaultRowHeight="15" x14ac:dyDescent="0.25"/>
  <cols>
    <col min="1" max="1" width="18.42578125" style="12" customWidth="1"/>
    <col min="2" max="2" width="20.28515625" style="12" customWidth="1"/>
    <col min="3" max="3" width="13.140625" style="12" customWidth="1"/>
    <col min="4" max="4" width="16.42578125" style="12" customWidth="1"/>
    <col min="5" max="5" width="28.7109375" style="12" customWidth="1"/>
    <col min="6" max="6" width="22.85546875" style="12" customWidth="1"/>
    <col min="7" max="7" width="22" style="12" customWidth="1"/>
    <col min="8" max="9" width="11.140625" style="12" customWidth="1"/>
    <col min="10" max="10" width="15.85546875" style="12" customWidth="1"/>
    <col min="11" max="11" width="23.5703125" style="12" customWidth="1"/>
    <col min="12" max="12" width="12.140625" style="12" customWidth="1"/>
    <col min="13" max="13" width="11.7109375" style="12" customWidth="1"/>
    <col min="14" max="14" width="20.140625" style="12" customWidth="1"/>
    <col min="15" max="17" width="22.85546875" style="12" customWidth="1"/>
    <col min="18" max="18" width="11.140625" style="12" customWidth="1"/>
    <col min="19" max="19" width="20.85546875" style="12" customWidth="1"/>
    <col min="20" max="20" width="27" style="12" customWidth="1"/>
    <col min="21" max="21" width="54.7109375" style="12" customWidth="1"/>
    <col min="22" max="246" width="11.42578125" style="12" customWidth="1"/>
    <col min="247" max="247" width="15.7109375" style="12" customWidth="1"/>
  </cols>
  <sheetData>
    <row r="2" spans="1:22" ht="21" customHeight="1" x14ac:dyDescent="0.25">
      <c r="A2" s="239" t="s">
        <v>66</v>
      </c>
      <c r="B2" s="240" t="s">
        <v>67</v>
      </c>
      <c r="C2" s="240"/>
      <c r="D2" s="240"/>
      <c r="E2" s="240"/>
      <c r="F2" s="240"/>
      <c r="G2" s="240"/>
      <c r="H2" s="240"/>
      <c r="I2" s="240"/>
      <c r="J2" s="240"/>
      <c r="K2" s="240"/>
      <c r="L2" s="240"/>
      <c r="M2" s="240"/>
      <c r="N2" s="240"/>
      <c r="O2" s="234" t="s">
        <v>68</v>
      </c>
      <c r="P2" s="234"/>
      <c r="Q2" s="234"/>
      <c r="R2" s="16"/>
      <c r="S2" s="230" t="s">
        <v>69</v>
      </c>
      <c r="T2" s="230"/>
    </row>
    <row r="3" spans="1:22" ht="30.75" customHeight="1" x14ac:dyDescent="0.25">
      <c r="A3" s="239"/>
      <c r="B3" s="240"/>
      <c r="C3" s="240"/>
      <c r="D3" s="240"/>
      <c r="E3" s="240"/>
      <c r="F3" s="240"/>
      <c r="G3" s="240"/>
      <c r="H3" s="240"/>
      <c r="I3" s="240"/>
      <c r="J3" s="240"/>
      <c r="K3" s="240"/>
      <c r="L3" s="240"/>
      <c r="M3" s="240"/>
      <c r="N3" s="240"/>
      <c r="O3" s="234" t="s">
        <v>5</v>
      </c>
      <c r="P3" s="234"/>
      <c r="Q3" s="234"/>
      <c r="R3" s="16"/>
      <c r="S3" s="228" t="s">
        <v>70</v>
      </c>
      <c r="T3" s="229"/>
    </row>
    <row r="4" spans="1:22" ht="21" customHeight="1" x14ac:dyDescent="0.25">
      <c r="A4" s="239"/>
      <c r="B4" s="240"/>
      <c r="C4" s="240"/>
      <c r="D4" s="240"/>
      <c r="E4" s="240"/>
      <c r="F4" s="240"/>
      <c r="G4" s="240"/>
      <c r="H4" s="240"/>
      <c r="I4" s="240"/>
      <c r="J4" s="240"/>
      <c r="K4" s="240"/>
      <c r="L4" s="240"/>
      <c r="M4" s="240"/>
      <c r="N4" s="240"/>
      <c r="O4" s="234" t="s">
        <v>71</v>
      </c>
      <c r="P4" s="234"/>
      <c r="Q4" s="234"/>
      <c r="R4" s="16"/>
      <c r="S4" s="25" t="s">
        <v>72</v>
      </c>
      <c r="T4" s="26" t="e">
        <f>IF(H4+S4=0,"",IF(OR(AND(H4=3,S4=4),(AND(H4=2,S4=5))),"Extrema",IF(AND(H4=3,S4=1),"Baja",IF(AND(H4=4,S4=1),"Moderada",IF(H4+S4&gt;7,"Extrema",IF(H4+S4&lt;=4,"Baja",IF(H4+S4&gt;=6,"Alta",IF(H4+S4&lt;=5,"Moderada",""))))))))</f>
        <v>#VALUE!</v>
      </c>
    </row>
    <row r="5" spans="1:22" ht="36" customHeight="1" x14ac:dyDescent="0.25">
      <c r="A5" s="20" t="s">
        <v>16</v>
      </c>
      <c r="B5" s="235" t="str">
        <f>'1. IDENTIFICACIÓN RIESGO'!C5</f>
        <v>PROCESO DE VIGILANCIA Y CONTROL A LA GESTIÓN FISCAL</v>
      </c>
      <c r="C5" s="236"/>
      <c r="D5" s="236"/>
      <c r="E5" s="236"/>
      <c r="F5" s="236"/>
      <c r="G5" s="236"/>
      <c r="H5" s="236"/>
      <c r="I5" s="236"/>
      <c r="J5" s="236"/>
      <c r="K5" s="236"/>
      <c r="L5" s="236"/>
      <c r="M5" s="236"/>
      <c r="N5" s="236"/>
      <c r="O5" s="236"/>
      <c r="P5" s="236"/>
      <c r="Q5" s="236"/>
      <c r="R5" s="16"/>
      <c r="S5" s="27" t="s">
        <v>73</v>
      </c>
      <c r="T5" s="28" t="e">
        <f>IF(H5*S5&gt;=60,"Extrema",IF(H5*S5&gt;=30,"Alta",IF(H5*S5&gt;=15,"Moderada",IF(H5*S5&lt;15,"Baja","Revise"))))</f>
        <v>#VALUE!</v>
      </c>
    </row>
    <row r="6" spans="1:22" ht="27.75" customHeight="1" x14ac:dyDescent="0.25">
      <c r="A6" s="238" t="s">
        <v>74</v>
      </c>
      <c r="B6" s="238" t="s">
        <v>26</v>
      </c>
      <c r="C6" s="231" t="s">
        <v>75</v>
      </c>
      <c r="D6" s="231"/>
      <c r="E6" s="231"/>
      <c r="F6" s="231"/>
      <c r="G6" s="237" t="s">
        <v>76</v>
      </c>
      <c r="H6" s="237"/>
      <c r="I6" s="237"/>
      <c r="J6" s="237"/>
      <c r="K6" s="237"/>
      <c r="L6" s="237"/>
      <c r="M6" s="237"/>
      <c r="N6" s="237"/>
      <c r="O6" s="237"/>
      <c r="P6" s="237"/>
      <c r="Q6" s="237"/>
      <c r="R6" s="16"/>
    </row>
    <row r="7" spans="1:22" ht="27.75" customHeight="1" x14ac:dyDescent="0.25">
      <c r="A7" s="238"/>
      <c r="B7" s="238"/>
      <c r="C7" s="227" t="s">
        <v>77</v>
      </c>
      <c r="D7" s="227"/>
      <c r="E7" s="227"/>
      <c r="F7" s="227"/>
      <c r="G7" s="233" t="s">
        <v>78</v>
      </c>
      <c r="H7" s="232" t="s">
        <v>79</v>
      </c>
      <c r="I7" s="232"/>
      <c r="J7" s="232"/>
      <c r="K7" s="232"/>
      <c r="L7" s="232" t="s">
        <v>80</v>
      </c>
      <c r="M7" s="232"/>
      <c r="N7" s="232"/>
      <c r="O7" s="232"/>
      <c r="P7" s="232"/>
      <c r="Q7" s="232"/>
      <c r="R7" s="16"/>
    </row>
    <row r="8" spans="1:22" ht="26.25" customHeight="1" x14ac:dyDescent="0.25">
      <c r="A8" s="238"/>
      <c r="B8" s="238"/>
      <c r="C8" s="227" t="s">
        <v>81</v>
      </c>
      <c r="D8" s="227" t="s">
        <v>82</v>
      </c>
      <c r="E8" s="58" t="s">
        <v>83</v>
      </c>
      <c r="F8" s="227" t="s">
        <v>84</v>
      </c>
      <c r="G8" s="233"/>
      <c r="H8" s="232" t="s">
        <v>81</v>
      </c>
      <c r="I8" s="232" t="s">
        <v>82</v>
      </c>
      <c r="J8" s="59" t="s">
        <v>83</v>
      </c>
      <c r="K8" s="232" t="s">
        <v>84</v>
      </c>
      <c r="L8" s="221" t="s">
        <v>85</v>
      </c>
      <c r="M8" s="222"/>
      <c r="N8" s="218" t="s">
        <v>86</v>
      </c>
      <c r="O8" s="218" t="s">
        <v>87</v>
      </c>
      <c r="P8" s="218" t="s">
        <v>88</v>
      </c>
      <c r="Q8" s="218" t="s">
        <v>89</v>
      </c>
      <c r="R8" s="16"/>
      <c r="S8" s="230" t="s">
        <v>90</v>
      </c>
      <c r="T8" s="230"/>
    </row>
    <row r="9" spans="1:22" ht="25.5" customHeight="1" x14ac:dyDescent="0.25">
      <c r="A9" s="238"/>
      <c r="B9" s="238"/>
      <c r="C9" s="227"/>
      <c r="D9" s="227"/>
      <c r="E9" s="1" t="s">
        <v>91</v>
      </c>
      <c r="F9" s="227"/>
      <c r="G9" s="233"/>
      <c r="H9" s="232"/>
      <c r="I9" s="232"/>
      <c r="J9" s="1" t="s">
        <v>91</v>
      </c>
      <c r="K9" s="232"/>
      <c r="L9" s="223"/>
      <c r="M9" s="224"/>
      <c r="N9" s="219"/>
      <c r="O9" s="219"/>
      <c r="P9" s="219"/>
      <c r="Q9" s="219"/>
      <c r="R9" s="16"/>
      <c r="S9" s="36" t="s">
        <v>92</v>
      </c>
      <c r="T9" s="36" t="s">
        <v>93</v>
      </c>
      <c r="U9" s="36" t="s">
        <v>94</v>
      </c>
      <c r="V9" s="29"/>
    </row>
    <row r="10" spans="1:22" ht="31.5" x14ac:dyDescent="0.25">
      <c r="A10" s="238"/>
      <c r="B10" s="238"/>
      <c r="C10" s="227"/>
      <c r="D10" s="227"/>
      <c r="E10" s="2" t="s">
        <v>95</v>
      </c>
      <c r="F10" s="227"/>
      <c r="G10" s="233"/>
      <c r="H10" s="232"/>
      <c r="I10" s="232"/>
      <c r="J10" s="2" t="s">
        <v>95</v>
      </c>
      <c r="K10" s="232"/>
      <c r="L10" s="225"/>
      <c r="M10" s="226"/>
      <c r="N10" s="219"/>
      <c r="O10" s="219"/>
      <c r="P10" s="219"/>
      <c r="Q10" s="219"/>
      <c r="R10" s="16"/>
      <c r="S10" s="30" t="s">
        <v>96</v>
      </c>
      <c r="T10" s="31" t="s">
        <v>97</v>
      </c>
      <c r="U10" s="32" t="s">
        <v>98</v>
      </c>
      <c r="V10" s="29"/>
    </row>
    <row r="11" spans="1:22" ht="31.5" x14ac:dyDescent="0.25">
      <c r="A11" s="238"/>
      <c r="B11" s="238"/>
      <c r="C11" s="227"/>
      <c r="D11" s="227"/>
      <c r="E11" s="3" t="s">
        <v>99</v>
      </c>
      <c r="F11" s="227"/>
      <c r="G11" s="233"/>
      <c r="H11" s="232"/>
      <c r="I11" s="232"/>
      <c r="J11" s="3" t="s">
        <v>99</v>
      </c>
      <c r="K11" s="232"/>
      <c r="L11" s="218" t="s">
        <v>100</v>
      </c>
      <c r="M11" s="218" t="s">
        <v>101</v>
      </c>
      <c r="N11" s="219"/>
      <c r="O11" s="219"/>
      <c r="P11" s="219"/>
      <c r="Q11" s="219"/>
      <c r="R11" s="16"/>
      <c r="S11" s="30" t="s">
        <v>102</v>
      </c>
      <c r="T11" s="32" t="s">
        <v>103</v>
      </c>
      <c r="U11" s="32" t="s">
        <v>104</v>
      </c>
      <c r="V11" s="29"/>
    </row>
    <row r="12" spans="1:22" ht="31.5" x14ac:dyDescent="0.25">
      <c r="A12" s="238"/>
      <c r="B12" s="238"/>
      <c r="C12" s="227"/>
      <c r="D12" s="227"/>
      <c r="E12" s="21" t="s">
        <v>105</v>
      </c>
      <c r="F12" s="227"/>
      <c r="G12" s="233"/>
      <c r="H12" s="232"/>
      <c r="I12" s="232"/>
      <c r="J12" s="21" t="s">
        <v>105</v>
      </c>
      <c r="K12" s="232"/>
      <c r="L12" s="220"/>
      <c r="M12" s="220"/>
      <c r="N12" s="220"/>
      <c r="O12" s="220"/>
      <c r="P12" s="220"/>
      <c r="Q12" s="220"/>
      <c r="R12" s="16"/>
      <c r="S12" s="30" t="s">
        <v>106</v>
      </c>
      <c r="T12" s="32" t="s">
        <v>107</v>
      </c>
      <c r="U12" s="32" t="s">
        <v>108</v>
      </c>
      <c r="V12" s="29"/>
    </row>
    <row r="13" spans="1:22" ht="208.5" customHeight="1" x14ac:dyDescent="0.25">
      <c r="A13" s="81" t="str">
        <f>+'1. IDENTIFICACIÓN RIESGO'!D9</f>
        <v>Omitir información que permita configurar presuntos hallazgos y no dar traslado a las autoridades competentes, o impedir el impulso propio en un proceso sancionatorio.</v>
      </c>
      <c r="B13" s="81" t="str">
        <f>+'1. IDENTIFICACIÓN RIESGO'!C9</f>
        <v>8. Corrupción</v>
      </c>
      <c r="C13" s="82">
        <v>3</v>
      </c>
      <c r="D13" s="82">
        <v>20</v>
      </c>
      <c r="E13" s="83" t="str">
        <f>IF(B13="8. Corrupción",IF(C13*D13&gt;=60,"Extrema",IF(C13*D13&gt;=30,"Alta",IF(C13*D13&gt;=15,"Moderada",IF(C13*D13&lt;15,"Baja","Revise")))),IF(C13+D13=0,"",IF(OR(AND(C13=3,D13=4),(AND(C13=2,D13=5))),"Extrema",IF(OR(AND(C13=3,D13=1),(AND(C13=2,D13=2))),"Baja",IF(OR(AND(C13=4,D13=1),AND(C13=3,D13=2),AND(C13=2,D13=3),AND(C13=1,D13=3)),"Moderada",IF(C13+D13&gt;=8,"Extrema",IF(C13+D13&lt;4,"Baja",IF(C13+D13&gt;=6,"Alta","Alta"))))))))</f>
        <v>Extrema</v>
      </c>
      <c r="F13" s="81" t="str">
        <f>IF(B13="8. Corrupción",IF(E13="Baja",$U$10,IF(E13="Moderada",$U$11,IF(E13="Alta",$U$12,IF(E13="Extrema",$U$13)))),IF(E13="Baja",$T$10,IF(E13="Moderada",$T$11,IF(E13="Alta",$T$12,IF(E13="Extrema",$T$13)))))</f>
        <v>Tratamiento prioritario. Se deben implementar los controles orientados a reducir la posibilidad de ocurrencia del riesgo o disminuir el impacto de sus efectos y tomar las medidas de protección.</v>
      </c>
      <c r="G13" s="84" t="s">
        <v>109</v>
      </c>
      <c r="H13" s="82">
        <f>IF('TABLAS VALORACION'!C39&gt;76,C13-2,IF('TABLAS VALORACION'!C39&gt;50,C13-1,IF('TABLAS VALORACION'!C39&lt;50,C13,"")))</f>
        <v>2</v>
      </c>
      <c r="I13" s="85">
        <f>+D13</f>
        <v>20</v>
      </c>
      <c r="J13" s="83" t="str">
        <f>IF(B13="8. Corrupción",IF(H13*I13&gt;=60,"Extrema",IF(H13*I13&gt;=30,"Alta",IF(H13*I13&gt;=15,"Moderada",IF(H13*I13&lt;15,"Baja","Revise")))),IF(H13+I13=0,"",IF(OR(AND(H13=3,I13=4),(AND(H13=2,I13=5))),"Extrema",IF(OR(AND(H13=3,I13=1),(AND(H13=2,I13=2))),"Baja",IF(OR(AND(H13=4,I13=1),AND(H13=3,I13=2),AND(H13=2,I13=3),AND(H13=1,I13=3)),"Moderada",IF(H13+I13&gt;=8,"Extrema",IF(H13+I13&lt;4,"Baja",IF(H13+I13&gt;=6,"Alta","Alta"))))))))</f>
        <v>Alta</v>
      </c>
      <c r="K13" s="81" t="str">
        <f>IF(B13="8. Corrupción",IF(J13="Baja",$U$10,IF(J13="Moderada",$U$11,IF(J13="Alta",$U$12,IF(J13="Extrema",$U$13)))),IF(J13="Baja",$T$10,IF(J13="Moderada",$T$11,IF(J13="Alta",$T$12,IF(J13="Extrema",$T$13)))))</f>
        <v xml:space="preserve">Llevar los riesgos a la Zona de Riesgo Moderada, Baja o eliminarlo. </v>
      </c>
      <c r="L13" s="86">
        <v>42371</v>
      </c>
      <c r="M13" s="103">
        <v>42735</v>
      </c>
      <c r="N13" s="108" t="s">
        <v>110</v>
      </c>
      <c r="O13" s="108" t="s">
        <v>111</v>
      </c>
      <c r="P13" s="84" t="s">
        <v>112</v>
      </c>
      <c r="Q13" s="107" t="s">
        <v>113</v>
      </c>
      <c r="R13" s="16"/>
      <c r="S13" s="33" t="s">
        <v>114</v>
      </c>
      <c r="T13" s="34" t="s">
        <v>115</v>
      </c>
      <c r="U13" s="34" t="s">
        <v>116</v>
      </c>
    </row>
    <row r="14" spans="1:22" ht="212.25" customHeight="1" x14ac:dyDescent="0.25">
      <c r="A14" s="81" t="str">
        <f>+'1. IDENTIFICACIÓN RIESGO'!D10</f>
        <v xml:space="preserve">Falta de conocimiento y/ó experticia por parte del talento humano designado para el desarrollo del proceso auditor por la alta rotación de funcionarios nuevos en el proceso auditor de la entidad. </v>
      </c>
      <c r="B14" s="81" t="str">
        <f>+'1. IDENTIFICACIÓN RIESGO'!C10</f>
        <v>1. Estrategico</v>
      </c>
      <c r="C14" s="82">
        <v>3</v>
      </c>
      <c r="D14" s="82">
        <v>4</v>
      </c>
      <c r="E14" s="83" t="str">
        <f>IF(B14="8. Corrupción",IF(C14*D14&gt;=60,"Extrema",IF(C14*D14&gt;=30,"Alta",IF(C14*D14&gt;=15,"Moderada",IF(C14*D14&lt;15,"Baja","Revise")))),IF(C14+D14=0,"",IF(OR(AND(C14=3,D14=4),(AND(C14=2,D14=5))),"Extrema",IF(OR(AND(C14=3,D14=1),(AND(C14=2,D14=2))),"Baja",IF(OR(AND(C14=4,D14=1),AND(C14=3,D14=2),AND(C14=2,D14=3),AND(C14=1,D14=3)),"Moderada",IF(C14+D14&gt;=8,"Extrema",IF(C14+D14&lt;4,"Baja",IF(C14+D14&gt;=6,"Alta","Alta"))))))))</f>
        <v>Extrema</v>
      </c>
      <c r="F14" s="81" t="str">
        <f>IF(B14="8. Corrupción",IF(E14="Baja",$U$10,IF(E14="Moderada",$U$11,IF(E14="Alta",$U$12,IF(E14="Extrema",$U$13)))),IF(E14="Baja",$T$10,IF(E14="Moderada",$T$11,IF(E14="Alta",$T$12,IF(E14="Extrema",$T$13)))))</f>
        <v>Reducir el riesgo, Evitar,  compartir o transferir</v>
      </c>
      <c r="G14" s="84" t="s">
        <v>117</v>
      </c>
      <c r="H14" s="82">
        <f>IF('TABLAS VALORACION'!D39&gt;=76,C14-2,IF('TABLAS VALORACION'!D39&gt;50,C14-1,IF('TABLAS VALORACION'!D39&lt;=50,C14,"")))</f>
        <v>2</v>
      </c>
      <c r="I14" s="85">
        <f>+D14</f>
        <v>4</v>
      </c>
      <c r="J14" s="83" t="str">
        <f>IF(B14="8. Corrupción",IF(H14*I14&gt;=60,"Extrema",IF(H14*I14&gt;=30,"Alta",IF(H14*I14&gt;=15,"Moderada",IF(H14*I14&lt;15,"Baja","Revise")))),IF(H14+I14=0,"",IF(OR(AND(H14=3,I14=4),(AND(H14=2,I14=5))),"Extrema",IF(OR(AND(H14=3,I14=1),(AND(H14=2,I14=2))),"Baja",IF(OR(AND(H14=4,I14=1),AND(H14=3,I14=2),AND(H14=2,I14=3),AND(H14=1,I14=3)),"Moderada",IF(H14+I14&gt;=8,"Extrema",IF(H14+I14&lt;4,"Baja",IF(H14+I14&gt;=6,"Alta","Alta"))))))))</f>
        <v>Alta</v>
      </c>
      <c r="K14" s="81" t="str">
        <f>IF(B14="8. Corrupción",IF(J14="Baja",$U$10,IF(J14="Moderada",$U$11,IF(J14="Alta",$U$12,IF(J14="Extrema",$U$13)))),IF(J14="Baja",$T$10,IF(J14="Moderada",$T$11,IF(J14="Alta",$T$12,IF(J14="Extrema",$T$13)))))</f>
        <v>Reducir el riesgo, evitar el riesgo, compartir o transferir.</v>
      </c>
      <c r="L14" s="86">
        <v>42371</v>
      </c>
      <c r="M14" s="103">
        <v>42735</v>
      </c>
      <c r="N14" s="84" t="s">
        <v>118</v>
      </c>
      <c r="O14" s="84" t="s">
        <v>119</v>
      </c>
      <c r="P14" s="84" t="s">
        <v>112</v>
      </c>
      <c r="Q14" s="84" t="s">
        <v>120</v>
      </c>
      <c r="R14" s="16"/>
    </row>
    <row r="15" spans="1:22" ht="85.5" x14ac:dyDescent="0.25">
      <c r="A15" s="81" t="str">
        <f>+'1. IDENTIFICACIÓN RIESGO'!D11</f>
        <v xml:space="preserve">Falta de efectividad en los resultados del ejercicio del control fiscal.  </v>
      </c>
      <c r="B15" s="81" t="str">
        <f>+'1. IDENTIFICACIÓN RIESGO'!C11</f>
        <v>1. Estrategico</v>
      </c>
      <c r="C15" s="82">
        <v>4</v>
      </c>
      <c r="D15" s="82">
        <v>4</v>
      </c>
      <c r="E15" s="83" t="str">
        <f>IF(B15="8. Corrupción",IF(C15*D15&gt;=60,"Extrema",IF(C15*D15&gt;=30,"Alta",IF(C15*D15&gt;=15,"Moderada",IF(C15*D15&lt;15,"Baja","Revise")))),IF(C15+D15=0,"",IF(OR(AND(C15=3,D15=4),(AND(C15=2,D15=5))),"Extrema",IF(OR(AND(C15=3,D15=1),(AND(C15=2,D15=2))),"Baja",IF(OR(AND(C15=4,D15=1),AND(C15=3,D15=2),AND(C15=2,D15=3),AND(C15=1,D15=3)),"Moderada",IF(C15+D15&gt;=8,"Extrema",IF(C15+D15&lt;4,"Baja",IF(C15+D15&gt;=6,"Alta","Alta"))))))))</f>
        <v>Extrema</v>
      </c>
      <c r="F15" s="81" t="str">
        <f>IF(B15="8. Corrupción",IF(E15="Baja",$U$10,IF(E15="Moderada",$U$11,IF(E15="Alta",$U$12,IF(E15="Extrema",$U$13)))),IF(E15="Baja",$T$10,IF(E15="Moderada",$T$11,IF(E15="Alta",$T$12,IF(E15="Extrema",$T$13)))))</f>
        <v>Reducir el riesgo, Evitar,  compartir o transferir</v>
      </c>
      <c r="G15" s="84" t="s">
        <v>121</v>
      </c>
      <c r="H15" s="82">
        <f>IF('TABLAS VALORACION'!E39&gt;=76,C15-2,IF('TABLAS VALORACION'!E39&gt;50,C15-1,IF('TABLAS VALORACION'!E39&lt;=50,C15,"")))</f>
        <v>2</v>
      </c>
      <c r="I15" s="85">
        <f>+D15</f>
        <v>4</v>
      </c>
      <c r="J15" s="83" t="str">
        <f>IF(B15="8. Corrupción",IF(H15*I15&gt;=60,"Extrema",IF(H15*I15&gt;=30,"Alta",IF(H15*I15&gt;=15,"Moderada",IF(H15*I15&lt;15,"Baja","Revise")))),IF(H15+I15=0,"",IF(OR(AND(H15=3,I15=4),(AND(H15=2,I15=5))),"Extrema",IF(OR(AND(H15=3,I15=1),(AND(H15=2,I15=2))),"Baja",IF(OR(AND(H15=4,I15=1),AND(H15=3,I15=2),AND(H15=2,I15=3),AND(H15=1,I15=3)),"Moderada",IF(H15+I15&gt;=8,"Extrema",IF(H15+I15&lt;4,"Baja",IF(H15+I15&gt;=6,"Alta","Alta"))))))))</f>
        <v>Alta</v>
      </c>
      <c r="K15" s="81" t="str">
        <f>IF(B15="8. Corrupción",IF(J15="Baja",$U$10,IF(J15="Moderada",$U$11,IF(J15="Alta",$U$12,IF(J15="Extrema",$U$13)))),IF(J15="Baja",$T$10,IF(J15="Moderada",$T$11,IF(J15="Alta",$T$12,IF(J15="Extrema",$T$13)))))</f>
        <v>Reducir el riesgo, evitar el riesgo, compartir o transferir.</v>
      </c>
      <c r="L15" s="86">
        <v>42371</v>
      </c>
      <c r="M15" s="103">
        <v>42735</v>
      </c>
      <c r="N15" s="84" t="s">
        <v>122</v>
      </c>
      <c r="O15" s="108" t="s">
        <v>123</v>
      </c>
      <c r="P15" s="84" t="s">
        <v>112</v>
      </c>
      <c r="Q15" s="84" t="s">
        <v>124</v>
      </c>
      <c r="R15" s="16"/>
    </row>
    <row r="16" spans="1:22" ht="44.25" customHeight="1" x14ac:dyDescent="0.25">
      <c r="A16" s="81"/>
      <c r="B16" s="81"/>
      <c r="C16" s="82"/>
      <c r="D16" s="82"/>
      <c r="E16" s="83" t="str">
        <f>IF(B16="8. Corrupción",IF(C16*D16&gt;=60,"Extrema",IF(C16*D16&gt;=30,"Alta",IF(C16*D16&gt;=15,"Moderada",IF(C16*D16&lt;15,"Baja","Revise")))),IF(C16+D16=0,"",IF(OR(AND(C16=3,D16=4),(AND(C16=2,D16=5))),"Extrema",IF(OR(AND(C16=3,D16=1),(AND(C16=2,D16=2))),"Baja",IF(OR(AND(C16=4,D16=1),AND(C16=3,D16=2),AND(C16=2,D16=3),AND(C16=1,D16=3)),"Moderada",IF(C16+D16&gt;=8,"Extrema",IF(C16+D16&lt;4,"Baja",IF(C16+D16&gt;=6,"Alta","Alta"))))))))</f>
        <v/>
      </c>
      <c r="F16" s="81" t="b">
        <f>IF(B16="8. Corrupción",IF(E16="Baja",$U$10,IF(E16="Moderada",$U$11,IF(E16="Alta",$U$12,IF(E16="Extrema",$U$13)))),IF(E16="Baja",$T$10,IF(E16="Moderada",$T$11,IF(E16="Alta",$T$12,IF(E16="Extrema",$T$13)))))</f>
        <v>0</v>
      </c>
      <c r="G16" s="84"/>
      <c r="H16" s="82">
        <f>IF('TABLAS VALORACION'!E39&gt;76,C16-2,IF('TABLAS VALORACION'!E39&gt;50,C16-1,IF('TABLAS VALORACION'!E39&lt;50,C16,"")))</f>
        <v>-2</v>
      </c>
      <c r="I16" s="85">
        <f>+D16</f>
        <v>0</v>
      </c>
      <c r="J16" s="83" t="str">
        <f>IF(B16="8. Corrupción",IF(H16*I16&gt;=60,"Extrema",IF(H16*I16&gt;=30,"Alta",IF(H16*I16&gt;=15,"Moderada",IF(H16*I16&lt;15,"Baja","Revise")))),IF(H16+I16=0,"",IF(OR(AND(H16=3,I16=4),(AND(H16=2,I16=5))),"Extrema",IF(OR(AND(H16=3,I16=1),(AND(H16=2,I16=2))),"Baja",IF(OR(AND(H16=4,I16=1),AND(H16=3,I16=2),AND(H16=2,I16=3),AND(H16=1,I16=3)),"Moderada",IF(H16+I16&gt;=8,"Extrema",IF(H16+I16&lt;4,"Baja",IF(H16+I16&gt;=6,"Alta","Alta"))))))))</f>
        <v>Baja</v>
      </c>
      <c r="K16" s="81" t="str">
        <f>IF(B16="8. Corrupción",IF(J16="Baja",$U$10,IF(J16="Moderada",$U$11,IF(J16="Alta",$U$12,IF(J16="Extrema",$U$13)))),IF(J16="Baja",$T$10,IF(J16="Moderada",$T$11,IF(J16="Alta",$T$12,IF(J16="Extrema",$T$13)))))</f>
        <v>Asumir el riesgo.</v>
      </c>
      <c r="L16" s="84"/>
      <c r="M16" s="84"/>
      <c r="N16" s="84"/>
      <c r="O16" s="84"/>
      <c r="P16" s="84"/>
      <c r="Q16" s="84"/>
      <c r="R16" s="16"/>
    </row>
    <row r="17" spans="1:18" ht="44.25" customHeight="1" x14ac:dyDescent="0.25">
      <c r="A17" s="81">
        <f>+'1. IDENTIFICACIÓN RIESGO'!D13</f>
        <v>0</v>
      </c>
      <c r="B17" s="81">
        <f>+'1. IDENTIFICACIÓN RIESGO'!C13</f>
        <v>0</v>
      </c>
      <c r="C17" s="82"/>
      <c r="D17" s="82"/>
      <c r="E17" s="83" t="str">
        <f>IF(B17="8. Corrupción",IF(C17*D17&gt;=60,"Extrema",IF(C17*D17&gt;=30,"Alta",IF(C17*D17&gt;=15,"Moderada",IF(C17*D17&lt;15,"Baja","Revise")))),IF(C17+D17=0,"",IF(OR(AND(C17=3,D17=4),(AND(C17=2,D17=5))),"Extrema",IF(OR(AND(C17=3,D17=1),(AND(C17=2,D17=2))),"Baja",IF(OR(AND(C17=4,D17=1),AND(C17=3,D17=2),AND(C17=2,D17=3),AND(C17=1,D17=3)),"Moderada",IF(C17+D17&gt;=8,"Extrema",IF(C17+D17&lt;4,"Baja",IF(C17+D17&gt;=6,"Alta","Alta"))))))))</f>
        <v/>
      </c>
      <c r="F17" s="81" t="b">
        <f>IF(B17="8. Corrupción",IF(E17="Baja",$U$10,IF(E17="Moderada",$U$11,IF(E17="Alta",$U$12,IF(E17="Extrema",$U$13)))),IF(E17="Baja",$T$10,IF(E17="Moderada",$T$11,IF(E17="Alta",$T$12,IF(E17="Extrema",$T$13)))))</f>
        <v>0</v>
      </c>
      <c r="G17" s="84"/>
      <c r="H17" s="82">
        <f>IF('TABLAS VALORACION'!F39&gt;76,C17-2,IF('TABLAS VALORACION'!F39&gt;50,C17-1,IF('TABLAS VALORACION'!F39&lt;50,C17,"")))</f>
        <v>0</v>
      </c>
      <c r="I17" s="85">
        <f>+D17</f>
        <v>0</v>
      </c>
      <c r="J17" s="83" t="str">
        <f>IF(B17="8. Corrupción",IF(H17*I17&gt;=60,"Extrema",IF(H17*I17&gt;=30,"Alta",IF(H17*I17&gt;=15,"Moderada",IF(H17*I17&lt;15,"Baja","Revise")))),IF(H17+I17=0,"",IF(OR(AND(H17=3,I17=4),(AND(H17=2,I17=5))),"Extrema",IF(OR(AND(H17=3,I17=1),(AND(H17=2,I17=2))),"Baja",IF(OR(AND(H17=4,I17=1),AND(H17=3,I17=2),AND(H17=2,I17=3),AND(H17=1,I17=3)),"Moderada",IF(H17+I17&gt;=8,"Extrema",IF(H17+I17&lt;4,"Baja",IF(H17+I17&gt;=6,"Alta","Alta"))))))))</f>
        <v/>
      </c>
      <c r="K17" s="81" t="b">
        <f>IF(B17="8. Corrupción",IF(J17="Baja",$U$10,IF(J17="Moderada",$U$11,IF(J17="Alta",$U$12,IF(J17="Extrema",$U$13)))),IF(J17="Baja",$T$10,IF(J17="Moderada",$T$11,IF(J17="Alta",$T$12,IF(J17="Extrema",$T$13)))))</f>
        <v>0</v>
      </c>
      <c r="L17" s="84"/>
      <c r="M17" s="84"/>
      <c r="N17" s="84"/>
      <c r="O17" s="84"/>
      <c r="P17" s="84"/>
      <c r="Q17" s="84"/>
      <c r="R17" s="16"/>
    </row>
  </sheetData>
  <sheetProtection formatCells="0" formatColumns="0" formatRows="0"/>
  <protectedRanges>
    <protectedRange sqref="E13:F17 J13:J17" name="Rango1"/>
  </protectedRanges>
  <mergeCells count="30">
    <mergeCell ref="A6:A12"/>
    <mergeCell ref="B6:B12"/>
    <mergeCell ref="C8:C12"/>
    <mergeCell ref="D8:D12"/>
    <mergeCell ref="A2:A4"/>
    <mergeCell ref="B2:N4"/>
    <mergeCell ref="I8:I12"/>
    <mergeCell ref="K8:K12"/>
    <mergeCell ref="N8:N12"/>
    <mergeCell ref="S3:T3"/>
    <mergeCell ref="S2:T2"/>
    <mergeCell ref="C6:F6"/>
    <mergeCell ref="S8:T8"/>
    <mergeCell ref="C7:F7"/>
    <mergeCell ref="H7:K7"/>
    <mergeCell ref="G7:G12"/>
    <mergeCell ref="H8:H12"/>
    <mergeCell ref="P8:P12"/>
    <mergeCell ref="Q8:Q12"/>
    <mergeCell ref="O2:Q2"/>
    <mergeCell ref="O3:Q3"/>
    <mergeCell ref="O4:Q4"/>
    <mergeCell ref="B5:Q5"/>
    <mergeCell ref="G6:Q6"/>
    <mergeCell ref="L7:Q7"/>
    <mergeCell ref="O8:O12"/>
    <mergeCell ref="L8:M10"/>
    <mergeCell ref="L11:L12"/>
    <mergeCell ref="M11:M12"/>
    <mergeCell ref="F8:F12"/>
  </mergeCells>
  <conditionalFormatting sqref="T4">
    <cfRule type="containsText" dxfId="53" priority="56" operator="containsText" text="extrema">
      <formula>NOT(ISERROR(SEARCH("extrema",T4)))</formula>
    </cfRule>
    <cfRule type="containsText" dxfId="52" priority="57" operator="containsText" text="alta">
      <formula>NOT(ISERROR(SEARCH("alta",T4)))</formula>
    </cfRule>
    <cfRule type="containsText" dxfId="51" priority="58" operator="containsText" text="moderada">
      <formula>NOT(ISERROR(SEARCH("moderada",T4)))</formula>
    </cfRule>
    <cfRule type="containsText" dxfId="50" priority="59" operator="containsText" text="baja">
      <formula>NOT(ISERROR(SEARCH("baja",T4)))</formula>
    </cfRule>
    <cfRule type="containsText" dxfId="49" priority="60" operator="containsText" text="23">
      <formula>NOT(ISERROR(SEARCH("23",T4)))</formula>
    </cfRule>
  </conditionalFormatting>
  <conditionalFormatting sqref="T5">
    <cfRule type="containsText" dxfId="48" priority="52" operator="containsText" text="extrema">
      <formula>NOT(ISERROR(SEARCH("extrema",T5)))</formula>
    </cfRule>
    <cfRule type="containsText" dxfId="47" priority="53" operator="containsText" text="alta">
      <formula>NOT(ISERROR(SEARCH("alta",T5)))</formula>
    </cfRule>
    <cfRule type="containsText" dxfId="46" priority="54" operator="containsText" text="moderada">
      <formula>NOT(ISERROR(SEARCH("moderada",T5)))</formula>
    </cfRule>
    <cfRule type="containsText" dxfId="45" priority="55" operator="containsText" text="baja">
      <formula>NOT(ISERROR(SEARCH("baja",T5)))</formula>
    </cfRule>
  </conditionalFormatting>
  <conditionalFormatting sqref="T5">
    <cfRule type="colorScale" priority="51">
      <colorScale>
        <cfvo type="min"/>
        <cfvo type="max"/>
        <color rgb="FFED7D31"/>
        <color rgb="FFFFEF9C"/>
      </colorScale>
    </cfRule>
  </conditionalFormatting>
  <conditionalFormatting sqref="E13">
    <cfRule type="containsText" dxfId="44" priority="31" operator="containsText" text="extrema">
      <formula>NOT(ISERROR(SEARCH("extrema",E13)))</formula>
    </cfRule>
    <cfRule type="containsText" dxfId="43" priority="32" operator="containsText" text="alta">
      <formula>NOT(ISERROR(SEARCH("alta",E13)))</formula>
    </cfRule>
    <cfRule type="containsText" dxfId="42" priority="33" operator="containsText" text="moderada">
      <formula>NOT(ISERROR(SEARCH("moderada",E13)))</formula>
    </cfRule>
    <cfRule type="containsText" dxfId="41" priority="34" operator="containsText" text="baja">
      <formula>NOT(ISERROR(SEARCH("baja",E13)))</formula>
    </cfRule>
    <cfRule type="containsText" dxfId="40" priority="35" operator="containsText" text="23">
      <formula>NOT(ISERROR(SEARCH("23",E13)))</formula>
    </cfRule>
  </conditionalFormatting>
  <conditionalFormatting sqref="E14:E17">
    <cfRule type="containsText" dxfId="39" priority="26" operator="containsText" text="extrema">
      <formula>NOT(ISERROR(SEARCH("extrema",E14)))</formula>
    </cfRule>
    <cfRule type="containsText" dxfId="38" priority="27" operator="containsText" text="alta">
      <formula>NOT(ISERROR(SEARCH("alta",E14)))</formula>
    </cfRule>
    <cfRule type="containsText" dxfId="37" priority="28" operator="containsText" text="moderada">
      <formula>NOT(ISERROR(SEARCH("moderada",E14)))</formula>
    </cfRule>
    <cfRule type="containsText" dxfId="36" priority="29" operator="containsText" text="baja">
      <formula>NOT(ISERROR(SEARCH("baja",E14)))</formula>
    </cfRule>
    <cfRule type="containsText" dxfId="35" priority="30" operator="containsText" text="23">
      <formula>NOT(ISERROR(SEARCH("23",E14)))</formula>
    </cfRule>
  </conditionalFormatting>
  <conditionalFormatting sqref="J13:J17">
    <cfRule type="containsText" dxfId="34" priority="11" operator="containsText" text="extrema">
      <formula>NOT(ISERROR(SEARCH("extrema",J13)))</formula>
    </cfRule>
    <cfRule type="containsText" dxfId="33" priority="12" operator="containsText" text="alta">
      <formula>NOT(ISERROR(SEARCH("alta",J13)))</formula>
    </cfRule>
    <cfRule type="containsText" dxfId="32" priority="13" operator="containsText" text="moderada">
      <formula>NOT(ISERROR(SEARCH("moderada",J13)))</formula>
    </cfRule>
    <cfRule type="containsText" dxfId="31" priority="14" operator="containsText" text="baja">
      <formula>NOT(ISERROR(SEARCH("baja",J13)))</formula>
    </cfRule>
    <cfRule type="containsText" dxfId="30" priority="15" operator="containsText" text="23">
      <formula>NOT(ISERROR(SEARCH("23",J13)))</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 VALORACION'!$B$4:$B$26</xm:f>
          </x14:formula1>
          <xm:sqref>G13:G17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9"/>
  <sheetViews>
    <sheetView tabSelected="1" zoomScale="60" zoomScaleNormal="60" workbookViewId="0">
      <selection activeCell="B7" sqref="B7:B13"/>
    </sheetView>
  </sheetViews>
  <sheetFormatPr baseColWidth="10" defaultColWidth="9.140625" defaultRowHeight="14.25" x14ac:dyDescent="0.2"/>
  <cols>
    <col min="1" max="1" width="17.42578125" style="12" customWidth="1"/>
    <col min="2" max="2" width="12.7109375" style="154" customWidth="1"/>
    <col min="3" max="3" width="37.7109375" style="12" customWidth="1"/>
    <col min="4" max="4" width="24.5703125" style="12" customWidth="1"/>
    <col min="5" max="5" width="31.42578125" style="12" customWidth="1"/>
    <col min="6" max="6" width="5.140625" style="12" customWidth="1"/>
    <col min="7" max="7" width="4.140625" style="12" customWidth="1"/>
    <col min="8" max="8" width="21.5703125" style="12" customWidth="1"/>
    <col min="9" max="9" width="13.140625" style="12" customWidth="1"/>
    <col min="10" max="10" width="5.42578125" style="12" customWidth="1"/>
    <col min="11" max="11" width="5" style="12" customWidth="1"/>
    <col min="12" max="12" width="24" style="12" customWidth="1"/>
    <col min="13" max="13" width="12.7109375" style="12" customWidth="1"/>
    <col min="14" max="14" width="11.7109375" style="12" customWidth="1"/>
    <col min="15" max="16" width="19.28515625" style="12" customWidth="1"/>
    <col min="17" max="17" width="14.5703125" style="12" customWidth="1"/>
    <col min="18" max="18" width="11.140625" style="12" customWidth="1"/>
    <col min="19" max="19" width="41.5703125" style="109" customWidth="1"/>
    <col min="20" max="20" width="11.42578125" style="113" customWidth="1"/>
    <col min="21" max="21" width="44.85546875" style="48" customWidth="1"/>
    <col min="22" max="22" width="19" style="12" customWidth="1"/>
    <col min="23" max="23" width="30.28515625" style="12" hidden="1" customWidth="1"/>
    <col min="24" max="256" width="11.42578125" style="12" customWidth="1"/>
    <col min="257" max="16384" width="9.140625" style="110"/>
  </cols>
  <sheetData>
    <row r="1" spans="1:23" x14ac:dyDescent="0.2">
      <c r="A1" s="114"/>
      <c r="B1" s="149"/>
      <c r="C1" s="115"/>
      <c r="D1" s="115"/>
      <c r="E1" s="115"/>
      <c r="F1" s="115"/>
      <c r="G1" s="115"/>
      <c r="H1" s="115"/>
      <c r="I1" s="115"/>
      <c r="J1" s="115"/>
      <c r="K1" s="115"/>
      <c r="L1" s="115"/>
      <c r="M1" s="115"/>
      <c r="N1" s="115"/>
      <c r="O1" s="115"/>
      <c r="P1" s="115"/>
      <c r="Q1" s="115"/>
      <c r="R1" s="115"/>
      <c r="S1" s="116"/>
      <c r="T1" s="117"/>
      <c r="U1" s="118"/>
      <c r="V1" s="115"/>
      <c r="W1" s="119"/>
    </row>
    <row r="2" spans="1:23" ht="15" customHeight="1" x14ac:dyDescent="0.2">
      <c r="A2" s="281" t="s">
        <v>66</v>
      </c>
      <c r="B2" s="277" t="s">
        <v>125</v>
      </c>
      <c r="C2" s="277"/>
      <c r="D2" s="277"/>
      <c r="E2" s="277"/>
      <c r="F2" s="277"/>
      <c r="G2" s="277"/>
      <c r="H2" s="277"/>
      <c r="I2" s="277"/>
      <c r="J2" s="277"/>
      <c r="K2" s="277"/>
      <c r="L2" s="277"/>
      <c r="M2" s="277"/>
      <c r="N2" s="277"/>
      <c r="O2" s="277"/>
      <c r="P2" s="277"/>
      <c r="Q2" s="277"/>
      <c r="R2" s="277"/>
      <c r="S2" s="277"/>
      <c r="T2" s="277"/>
      <c r="U2" s="282" t="s">
        <v>126</v>
      </c>
      <c r="V2" s="282"/>
      <c r="W2" s="282"/>
    </row>
    <row r="3" spans="1:23" ht="15" customHeight="1" x14ac:dyDescent="0.2">
      <c r="A3" s="281"/>
      <c r="B3" s="277"/>
      <c r="C3" s="277"/>
      <c r="D3" s="277"/>
      <c r="E3" s="277"/>
      <c r="F3" s="277"/>
      <c r="G3" s="277"/>
      <c r="H3" s="277"/>
      <c r="I3" s="277"/>
      <c r="J3" s="277"/>
      <c r="K3" s="277"/>
      <c r="L3" s="277"/>
      <c r="M3" s="277"/>
      <c r="N3" s="277"/>
      <c r="O3" s="277"/>
      <c r="P3" s="277"/>
      <c r="Q3" s="277"/>
      <c r="R3" s="277"/>
      <c r="S3" s="277"/>
      <c r="T3" s="277"/>
      <c r="U3" s="282" t="s">
        <v>5</v>
      </c>
      <c r="V3" s="282"/>
      <c r="W3" s="282"/>
    </row>
    <row r="4" spans="1:23" ht="49.5" customHeight="1" x14ac:dyDescent="0.2">
      <c r="A4" s="281"/>
      <c r="B4" s="277"/>
      <c r="C4" s="277"/>
      <c r="D4" s="277"/>
      <c r="E4" s="277"/>
      <c r="F4" s="277"/>
      <c r="G4" s="277"/>
      <c r="H4" s="277"/>
      <c r="I4" s="277"/>
      <c r="J4" s="277"/>
      <c r="K4" s="277"/>
      <c r="L4" s="277"/>
      <c r="M4" s="277"/>
      <c r="N4" s="277"/>
      <c r="O4" s="277"/>
      <c r="P4" s="277"/>
      <c r="Q4" s="277"/>
      <c r="R4" s="277"/>
      <c r="S4" s="277"/>
      <c r="T4" s="277"/>
      <c r="U4" s="282" t="s">
        <v>127</v>
      </c>
      <c r="V4" s="282"/>
      <c r="W4" s="282"/>
    </row>
    <row r="5" spans="1:23" ht="31.5" customHeight="1" x14ac:dyDescent="0.2">
      <c r="A5" s="278" t="s">
        <v>128</v>
      </c>
      <c r="B5" s="278"/>
      <c r="C5" s="278"/>
      <c r="D5" s="278"/>
      <c r="E5" s="278"/>
      <c r="F5" s="278"/>
      <c r="G5" s="278"/>
      <c r="H5" s="278"/>
      <c r="I5" s="278"/>
      <c r="J5" s="278"/>
      <c r="K5" s="278"/>
      <c r="L5" s="278"/>
      <c r="M5" s="278"/>
      <c r="N5" s="278"/>
      <c r="O5" s="278"/>
      <c r="P5" s="278"/>
      <c r="Q5" s="278"/>
      <c r="R5" s="278"/>
      <c r="S5" s="278"/>
      <c r="T5" s="278"/>
      <c r="U5" s="278"/>
      <c r="V5" s="278"/>
      <c r="W5" s="278"/>
    </row>
    <row r="6" spans="1:23" ht="32.25" customHeight="1" x14ac:dyDescent="0.2">
      <c r="A6" s="276" t="s">
        <v>129</v>
      </c>
      <c r="B6" s="276"/>
      <c r="C6" s="276"/>
      <c r="D6" s="276"/>
      <c r="E6" s="276"/>
      <c r="F6" s="276" t="s">
        <v>130</v>
      </c>
      <c r="G6" s="276"/>
      <c r="H6" s="276"/>
      <c r="I6" s="276"/>
      <c r="J6" s="276"/>
      <c r="K6" s="276"/>
      <c r="L6" s="276"/>
      <c r="M6" s="276"/>
      <c r="N6" s="276"/>
      <c r="O6" s="276"/>
      <c r="P6" s="276"/>
      <c r="Q6" s="276"/>
      <c r="R6" s="276"/>
      <c r="S6" s="283" t="s">
        <v>131</v>
      </c>
      <c r="T6" s="283"/>
      <c r="U6" s="279" t="s">
        <v>132</v>
      </c>
      <c r="V6" s="279"/>
      <c r="W6" s="279"/>
    </row>
    <row r="7" spans="1:23" ht="14.25" customHeight="1" x14ac:dyDescent="0.2">
      <c r="A7" s="276" t="s">
        <v>15</v>
      </c>
      <c r="B7" s="280" t="s">
        <v>26</v>
      </c>
      <c r="C7" s="276" t="s">
        <v>133</v>
      </c>
      <c r="D7" s="276" t="s">
        <v>74</v>
      </c>
      <c r="E7" s="276" t="s">
        <v>134</v>
      </c>
      <c r="F7" s="276" t="s">
        <v>75</v>
      </c>
      <c r="G7" s="276"/>
      <c r="H7" s="276"/>
      <c r="I7" s="276" t="s">
        <v>76</v>
      </c>
      <c r="J7" s="276"/>
      <c r="K7" s="276"/>
      <c r="L7" s="276"/>
      <c r="M7" s="276"/>
      <c r="N7" s="276"/>
      <c r="O7" s="276"/>
      <c r="P7" s="276"/>
      <c r="Q7" s="276"/>
      <c r="R7" s="276"/>
      <c r="S7" s="283" t="s">
        <v>135</v>
      </c>
      <c r="T7" s="286" t="s">
        <v>136</v>
      </c>
      <c r="U7" s="284" t="s">
        <v>137</v>
      </c>
      <c r="V7" s="285" t="s">
        <v>138</v>
      </c>
      <c r="W7" s="285" t="s">
        <v>139</v>
      </c>
    </row>
    <row r="8" spans="1:23" x14ac:dyDescent="0.2">
      <c r="A8" s="276"/>
      <c r="B8" s="280"/>
      <c r="C8" s="276"/>
      <c r="D8" s="276"/>
      <c r="E8" s="276"/>
      <c r="F8" s="276" t="s">
        <v>77</v>
      </c>
      <c r="G8" s="276"/>
      <c r="H8" s="276"/>
      <c r="I8" s="287" t="s">
        <v>78</v>
      </c>
      <c r="J8" s="276" t="s">
        <v>79</v>
      </c>
      <c r="K8" s="276"/>
      <c r="L8" s="276"/>
      <c r="M8" s="276" t="s">
        <v>80</v>
      </c>
      <c r="N8" s="276"/>
      <c r="O8" s="276"/>
      <c r="P8" s="276"/>
      <c r="Q8" s="276"/>
      <c r="R8" s="276"/>
      <c r="S8" s="283"/>
      <c r="T8" s="286"/>
      <c r="U8" s="284"/>
      <c r="V8" s="285"/>
      <c r="W8" s="285"/>
    </row>
    <row r="9" spans="1:23" x14ac:dyDescent="0.2">
      <c r="A9" s="276"/>
      <c r="B9" s="280"/>
      <c r="C9" s="276"/>
      <c r="D9" s="276"/>
      <c r="E9" s="276"/>
      <c r="F9" s="276" t="s">
        <v>81</v>
      </c>
      <c r="G9" s="276" t="s">
        <v>82</v>
      </c>
      <c r="H9" s="120" t="s">
        <v>83</v>
      </c>
      <c r="I9" s="287"/>
      <c r="J9" s="276" t="s">
        <v>81</v>
      </c>
      <c r="K9" s="276" t="s">
        <v>82</v>
      </c>
      <c r="L9" s="120" t="s">
        <v>83</v>
      </c>
      <c r="M9" s="276" t="s">
        <v>85</v>
      </c>
      <c r="N9" s="276"/>
      <c r="O9" s="276" t="s">
        <v>86</v>
      </c>
      <c r="P9" s="276" t="s">
        <v>87</v>
      </c>
      <c r="Q9" s="276" t="s">
        <v>88</v>
      </c>
      <c r="R9" s="276" t="s">
        <v>89</v>
      </c>
      <c r="S9" s="283"/>
      <c r="T9" s="286"/>
      <c r="U9" s="284"/>
      <c r="V9" s="285"/>
      <c r="W9" s="285"/>
    </row>
    <row r="10" spans="1:23" ht="15.75" x14ac:dyDescent="0.2">
      <c r="A10" s="276"/>
      <c r="B10" s="280"/>
      <c r="C10" s="276"/>
      <c r="D10" s="276"/>
      <c r="E10" s="276"/>
      <c r="F10" s="276"/>
      <c r="G10" s="276"/>
      <c r="H10" s="121" t="s">
        <v>91</v>
      </c>
      <c r="I10" s="287"/>
      <c r="J10" s="276"/>
      <c r="K10" s="276"/>
      <c r="L10" s="121" t="s">
        <v>91</v>
      </c>
      <c r="M10" s="276"/>
      <c r="N10" s="276"/>
      <c r="O10" s="276"/>
      <c r="P10" s="276"/>
      <c r="Q10" s="276"/>
      <c r="R10" s="276"/>
      <c r="S10" s="283"/>
      <c r="T10" s="286"/>
      <c r="U10" s="284"/>
      <c r="V10" s="285"/>
      <c r="W10" s="285"/>
    </row>
    <row r="11" spans="1:23" ht="15.75" x14ac:dyDescent="0.2">
      <c r="A11" s="276"/>
      <c r="B11" s="280"/>
      <c r="C11" s="276"/>
      <c r="D11" s="276"/>
      <c r="E11" s="276"/>
      <c r="F11" s="276"/>
      <c r="G11" s="276"/>
      <c r="H11" s="122" t="s">
        <v>95</v>
      </c>
      <c r="I11" s="287"/>
      <c r="J11" s="276"/>
      <c r="K11" s="276"/>
      <c r="L11" s="122" t="s">
        <v>95</v>
      </c>
      <c r="M11" s="276"/>
      <c r="N11" s="276"/>
      <c r="O11" s="276"/>
      <c r="P11" s="276"/>
      <c r="Q11" s="276"/>
      <c r="R11" s="276"/>
      <c r="S11" s="283"/>
      <c r="T11" s="286"/>
      <c r="U11" s="284"/>
      <c r="V11" s="285"/>
      <c r="W11" s="285"/>
    </row>
    <row r="12" spans="1:23" ht="15.75" x14ac:dyDescent="0.2">
      <c r="A12" s="276"/>
      <c r="B12" s="280"/>
      <c r="C12" s="276"/>
      <c r="D12" s="276"/>
      <c r="E12" s="276"/>
      <c r="F12" s="276"/>
      <c r="G12" s="276"/>
      <c r="H12" s="123" t="s">
        <v>99</v>
      </c>
      <c r="I12" s="287"/>
      <c r="J12" s="276"/>
      <c r="K12" s="276"/>
      <c r="L12" s="123" t="s">
        <v>99</v>
      </c>
      <c r="M12" s="276" t="s">
        <v>100</v>
      </c>
      <c r="N12" s="276" t="s">
        <v>101</v>
      </c>
      <c r="O12" s="276"/>
      <c r="P12" s="276"/>
      <c r="Q12" s="276"/>
      <c r="R12" s="276"/>
      <c r="S12" s="283"/>
      <c r="T12" s="286"/>
      <c r="U12" s="284"/>
      <c r="V12" s="285"/>
      <c r="W12" s="285"/>
    </row>
    <row r="13" spans="1:23" ht="15.75" x14ac:dyDescent="0.2">
      <c r="A13" s="276"/>
      <c r="B13" s="280"/>
      <c r="C13" s="276"/>
      <c r="D13" s="276"/>
      <c r="E13" s="276"/>
      <c r="F13" s="276"/>
      <c r="G13" s="276"/>
      <c r="H13" s="124" t="s">
        <v>105</v>
      </c>
      <c r="I13" s="287"/>
      <c r="J13" s="276"/>
      <c r="K13" s="276"/>
      <c r="L13" s="124" t="s">
        <v>105</v>
      </c>
      <c r="M13" s="276"/>
      <c r="N13" s="276"/>
      <c r="O13" s="276"/>
      <c r="P13" s="276"/>
      <c r="Q13" s="276"/>
      <c r="R13" s="276"/>
      <c r="S13" s="283"/>
      <c r="T13" s="286"/>
      <c r="U13" s="284"/>
      <c r="V13" s="285"/>
      <c r="W13" s="285"/>
    </row>
    <row r="14" spans="1:23" ht="152.25" customHeight="1" x14ac:dyDescent="0.2">
      <c r="A14" s="134" t="s">
        <v>350</v>
      </c>
      <c r="B14" s="150" t="s">
        <v>6</v>
      </c>
      <c r="C14" s="157" t="s">
        <v>351</v>
      </c>
      <c r="D14" s="158" t="s">
        <v>352</v>
      </c>
      <c r="E14" s="157" t="s">
        <v>353</v>
      </c>
      <c r="F14" s="159">
        <v>4</v>
      </c>
      <c r="G14" s="159">
        <v>4</v>
      </c>
      <c r="H14" s="160" t="s">
        <v>114</v>
      </c>
      <c r="I14" s="158" t="s">
        <v>279</v>
      </c>
      <c r="J14" s="161">
        <v>3</v>
      </c>
      <c r="K14" s="161">
        <v>4</v>
      </c>
      <c r="L14" s="160" t="s">
        <v>114</v>
      </c>
      <c r="M14" s="162">
        <v>42371</v>
      </c>
      <c r="N14" s="162">
        <v>42724</v>
      </c>
      <c r="O14" s="157" t="s">
        <v>354</v>
      </c>
      <c r="P14" s="157" t="s">
        <v>355</v>
      </c>
      <c r="Q14" s="157" t="s">
        <v>356</v>
      </c>
      <c r="R14" s="158" t="s">
        <v>357</v>
      </c>
      <c r="S14" s="163" t="s">
        <v>599</v>
      </c>
      <c r="T14" s="164">
        <v>0.25</v>
      </c>
      <c r="U14" s="163" t="s">
        <v>600</v>
      </c>
      <c r="V14" s="136" t="s">
        <v>257</v>
      </c>
      <c r="W14" s="135" t="s">
        <v>590</v>
      </c>
    </row>
    <row r="15" spans="1:23" ht="146.25" x14ac:dyDescent="0.2">
      <c r="A15" s="134" t="s">
        <v>548</v>
      </c>
      <c r="B15" s="150" t="s">
        <v>30</v>
      </c>
      <c r="C15" s="157" t="s">
        <v>549</v>
      </c>
      <c r="D15" s="158" t="s">
        <v>550</v>
      </c>
      <c r="E15" s="157" t="s">
        <v>551</v>
      </c>
      <c r="F15" s="159">
        <v>3</v>
      </c>
      <c r="G15" s="159">
        <v>4</v>
      </c>
      <c r="H15" s="165" t="s">
        <v>114</v>
      </c>
      <c r="I15" s="158" t="s">
        <v>297</v>
      </c>
      <c r="J15" s="159">
        <v>2</v>
      </c>
      <c r="K15" s="159">
        <v>4</v>
      </c>
      <c r="L15" s="165" t="s">
        <v>106</v>
      </c>
      <c r="M15" s="162">
        <v>42371</v>
      </c>
      <c r="N15" s="162">
        <v>42735</v>
      </c>
      <c r="O15" s="157" t="s">
        <v>552</v>
      </c>
      <c r="P15" s="157" t="s">
        <v>553</v>
      </c>
      <c r="Q15" s="157" t="s">
        <v>554</v>
      </c>
      <c r="R15" s="157" t="s">
        <v>555</v>
      </c>
      <c r="S15" s="163" t="s">
        <v>556</v>
      </c>
      <c r="T15" s="166" t="s">
        <v>601</v>
      </c>
      <c r="U15" s="163" t="s">
        <v>602</v>
      </c>
      <c r="V15" s="137" t="s">
        <v>257</v>
      </c>
      <c r="W15" s="138"/>
    </row>
    <row r="16" spans="1:23" ht="122.25" customHeight="1" x14ac:dyDescent="0.2">
      <c r="A16" s="134" t="s">
        <v>548</v>
      </c>
      <c r="B16" s="150" t="s">
        <v>30</v>
      </c>
      <c r="C16" s="157" t="s">
        <v>557</v>
      </c>
      <c r="D16" s="158" t="s">
        <v>558</v>
      </c>
      <c r="E16" s="157" t="s">
        <v>559</v>
      </c>
      <c r="F16" s="159">
        <v>3</v>
      </c>
      <c r="G16" s="159">
        <v>3</v>
      </c>
      <c r="H16" s="165" t="s">
        <v>106</v>
      </c>
      <c r="I16" s="158" t="s">
        <v>295</v>
      </c>
      <c r="J16" s="159">
        <v>1</v>
      </c>
      <c r="K16" s="159">
        <v>3</v>
      </c>
      <c r="L16" s="165" t="s">
        <v>102</v>
      </c>
      <c r="M16" s="162">
        <v>42444</v>
      </c>
      <c r="N16" s="162">
        <v>42735</v>
      </c>
      <c r="O16" s="157" t="s">
        <v>560</v>
      </c>
      <c r="P16" s="157" t="s">
        <v>561</v>
      </c>
      <c r="Q16" s="157" t="s">
        <v>554</v>
      </c>
      <c r="R16" s="157" t="s">
        <v>562</v>
      </c>
      <c r="S16" s="163" t="s">
        <v>563</v>
      </c>
      <c r="T16" s="166" t="s">
        <v>603</v>
      </c>
      <c r="U16" s="163" t="s">
        <v>604</v>
      </c>
      <c r="V16" s="137" t="s">
        <v>257</v>
      </c>
      <c r="W16" s="138"/>
    </row>
    <row r="17" spans="1:23" ht="127.5" x14ac:dyDescent="0.2">
      <c r="A17" s="130" t="s">
        <v>359</v>
      </c>
      <c r="B17" s="150" t="s">
        <v>6</v>
      </c>
      <c r="C17" s="157" t="s">
        <v>360</v>
      </c>
      <c r="D17" s="167" t="s">
        <v>361</v>
      </c>
      <c r="E17" s="157" t="s">
        <v>362</v>
      </c>
      <c r="F17" s="159">
        <v>2</v>
      </c>
      <c r="G17" s="159">
        <v>4</v>
      </c>
      <c r="H17" s="160" t="s">
        <v>106</v>
      </c>
      <c r="I17" s="159" t="s">
        <v>279</v>
      </c>
      <c r="J17" s="159">
        <v>1</v>
      </c>
      <c r="K17" s="159">
        <v>4</v>
      </c>
      <c r="L17" s="160" t="s">
        <v>106</v>
      </c>
      <c r="M17" s="162">
        <v>42371</v>
      </c>
      <c r="N17" s="162">
        <v>42735</v>
      </c>
      <c r="O17" s="157" t="s">
        <v>363</v>
      </c>
      <c r="P17" s="157" t="s">
        <v>364</v>
      </c>
      <c r="Q17" s="157" t="s">
        <v>365</v>
      </c>
      <c r="R17" s="157" t="s">
        <v>366</v>
      </c>
      <c r="S17" s="157" t="s">
        <v>605</v>
      </c>
      <c r="T17" s="168">
        <v>100</v>
      </c>
      <c r="U17" s="157" t="s">
        <v>606</v>
      </c>
      <c r="V17" s="139" t="s">
        <v>257</v>
      </c>
      <c r="W17" s="130" t="s">
        <v>592</v>
      </c>
    </row>
    <row r="18" spans="1:23" ht="165.75" x14ac:dyDescent="0.2">
      <c r="A18" s="130" t="s">
        <v>359</v>
      </c>
      <c r="B18" s="150" t="s">
        <v>34</v>
      </c>
      <c r="C18" s="157" t="s">
        <v>367</v>
      </c>
      <c r="D18" s="167" t="s">
        <v>368</v>
      </c>
      <c r="E18" s="157" t="s">
        <v>369</v>
      </c>
      <c r="F18" s="159">
        <v>2</v>
      </c>
      <c r="G18" s="159">
        <v>10</v>
      </c>
      <c r="H18" s="160" t="s">
        <v>102</v>
      </c>
      <c r="I18" s="159" t="s">
        <v>117</v>
      </c>
      <c r="J18" s="159">
        <v>1</v>
      </c>
      <c r="K18" s="159">
        <v>10</v>
      </c>
      <c r="L18" s="160" t="s">
        <v>370</v>
      </c>
      <c r="M18" s="162">
        <v>42371</v>
      </c>
      <c r="N18" s="162">
        <v>42735</v>
      </c>
      <c r="O18" s="157" t="s">
        <v>371</v>
      </c>
      <c r="P18" s="157" t="s">
        <v>372</v>
      </c>
      <c r="Q18" s="157" t="s">
        <v>373</v>
      </c>
      <c r="R18" s="157" t="s">
        <v>374</v>
      </c>
      <c r="S18" s="157" t="s">
        <v>607</v>
      </c>
      <c r="T18" s="169">
        <v>1</v>
      </c>
      <c r="U18" s="157" t="s">
        <v>608</v>
      </c>
      <c r="V18" s="139" t="s">
        <v>257</v>
      </c>
      <c r="W18" s="130" t="s">
        <v>591</v>
      </c>
    </row>
    <row r="19" spans="1:23" ht="360" x14ac:dyDescent="0.2">
      <c r="A19" s="132" t="s">
        <v>376</v>
      </c>
      <c r="B19" s="151" t="s">
        <v>6</v>
      </c>
      <c r="C19" s="170" t="s">
        <v>377</v>
      </c>
      <c r="D19" s="171" t="s">
        <v>378</v>
      </c>
      <c r="E19" s="170" t="s">
        <v>379</v>
      </c>
      <c r="F19" s="172">
        <v>3</v>
      </c>
      <c r="G19" s="172">
        <v>4</v>
      </c>
      <c r="H19" s="173" t="s">
        <v>114</v>
      </c>
      <c r="I19" s="172" t="s">
        <v>109</v>
      </c>
      <c r="J19" s="172">
        <v>2</v>
      </c>
      <c r="K19" s="172">
        <v>4</v>
      </c>
      <c r="L19" s="173" t="s">
        <v>106</v>
      </c>
      <c r="M19" s="174">
        <v>42371</v>
      </c>
      <c r="N19" s="174">
        <v>42735</v>
      </c>
      <c r="O19" s="170" t="s">
        <v>380</v>
      </c>
      <c r="P19" s="170" t="s">
        <v>381</v>
      </c>
      <c r="Q19" s="170" t="s">
        <v>382</v>
      </c>
      <c r="R19" s="170" t="s">
        <v>381</v>
      </c>
      <c r="S19" s="170" t="s">
        <v>383</v>
      </c>
      <c r="T19" s="175">
        <v>1</v>
      </c>
      <c r="U19" s="170" t="s">
        <v>609</v>
      </c>
      <c r="V19" s="140" t="s">
        <v>257</v>
      </c>
      <c r="W19" s="132" t="s">
        <v>375</v>
      </c>
    </row>
    <row r="20" spans="1:23" ht="236.25" x14ac:dyDescent="0.2">
      <c r="A20" s="132" t="s">
        <v>391</v>
      </c>
      <c r="B20" s="151" t="s">
        <v>34</v>
      </c>
      <c r="C20" s="170" t="s">
        <v>392</v>
      </c>
      <c r="D20" s="171" t="s">
        <v>393</v>
      </c>
      <c r="E20" s="170" t="s">
        <v>394</v>
      </c>
      <c r="F20" s="172">
        <v>1</v>
      </c>
      <c r="G20" s="172">
        <v>20</v>
      </c>
      <c r="H20" s="173" t="s">
        <v>102</v>
      </c>
      <c r="I20" s="172" t="s">
        <v>293</v>
      </c>
      <c r="J20" s="172">
        <v>-1</v>
      </c>
      <c r="K20" s="172">
        <v>20</v>
      </c>
      <c r="L20" s="173" t="s">
        <v>370</v>
      </c>
      <c r="M20" s="174">
        <v>42370</v>
      </c>
      <c r="N20" s="174">
        <v>42735</v>
      </c>
      <c r="O20" s="170" t="s">
        <v>395</v>
      </c>
      <c r="P20" s="170" t="s">
        <v>396</v>
      </c>
      <c r="Q20" s="170" t="s">
        <v>397</v>
      </c>
      <c r="R20" s="170" t="s">
        <v>398</v>
      </c>
      <c r="S20" s="170" t="s">
        <v>384</v>
      </c>
      <c r="T20" s="175">
        <v>0</v>
      </c>
      <c r="U20" s="170" t="s">
        <v>610</v>
      </c>
      <c r="V20" s="140" t="s">
        <v>257</v>
      </c>
      <c r="W20" s="132" t="s">
        <v>385</v>
      </c>
    </row>
    <row r="21" spans="1:23" ht="409.5" x14ac:dyDescent="0.2">
      <c r="A21" s="132" t="s">
        <v>391</v>
      </c>
      <c r="B21" s="151" t="s">
        <v>33</v>
      </c>
      <c r="C21" s="170" t="s">
        <v>399</v>
      </c>
      <c r="D21" s="171" t="s">
        <v>400</v>
      </c>
      <c r="E21" s="170" t="s">
        <v>401</v>
      </c>
      <c r="F21" s="172">
        <v>1</v>
      </c>
      <c r="G21" s="172">
        <v>3</v>
      </c>
      <c r="H21" s="173" t="s">
        <v>102</v>
      </c>
      <c r="I21" s="172" t="s">
        <v>109</v>
      </c>
      <c r="J21" s="172">
        <v>0</v>
      </c>
      <c r="K21" s="172">
        <v>3</v>
      </c>
      <c r="L21" s="173" t="s">
        <v>370</v>
      </c>
      <c r="M21" s="174">
        <v>42370</v>
      </c>
      <c r="N21" s="174">
        <v>42735</v>
      </c>
      <c r="O21" s="170" t="s">
        <v>402</v>
      </c>
      <c r="P21" s="170" t="s">
        <v>403</v>
      </c>
      <c r="Q21" s="170" t="s">
        <v>397</v>
      </c>
      <c r="R21" s="170" t="s">
        <v>404</v>
      </c>
      <c r="S21" s="170" t="s">
        <v>386</v>
      </c>
      <c r="T21" s="175">
        <v>0.84615384615384615</v>
      </c>
      <c r="U21" s="170" t="s">
        <v>405</v>
      </c>
      <c r="V21" s="140" t="s">
        <v>257</v>
      </c>
      <c r="W21" s="132" t="s">
        <v>387</v>
      </c>
    </row>
    <row r="22" spans="1:23" ht="348.75" x14ac:dyDescent="0.2">
      <c r="A22" s="132" t="s">
        <v>391</v>
      </c>
      <c r="B22" s="151" t="s">
        <v>30</v>
      </c>
      <c r="C22" s="170" t="s">
        <v>406</v>
      </c>
      <c r="D22" s="171" t="s">
        <v>407</v>
      </c>
      <c r="E22" s="170" t="s">
        <v>408</v>
      </c>
      <c r="F22" s="172">
        <v>4</v>
      </c>
      <c r="G22" s="172">
        <v>2</v>
      </c>
      <c r="H22" s="173" t="s">
        <v>106</v>
      </c>
      <c r="I22" s="172" t="s">
        <v>117</v>
      </c>
      <c r="J22" s="172">
        <v>2</v>
      </c>
      <c r="K22" s="172">
        <v>2</v>
      </c>
      <c r="L22" s="173" t="s">
        <v>370</v>
      </c>
      <c r="M22" s="174">
        <v>42370</v>
      </c>
      <c r="N22" s="174">
        <v>42735</v>
      </c>
      <c r="O22" s="170" t="s">
        <v>409</v>
      </c>
      <c r="P22" s="170" t="s">
        <v>410</v>
      </c>
      <c r="Q22" s="170" t="s">
        <v>397</v>
      </c>
      <c r="R22" s="170" t="s">
        <v>411</v>
      </c>
      <c r="S22" s="170" t="s">
        <v>388</v>
      </c>
      <c r="T22" s="175">
        <v>0.7</v>
      </c>
      <c r="U22" s="170" t="s">
        <v>611</v>
      </c>
      <c r="V22" s="140" t="s">
        <v>257</v>
      </c>
      <c r="W22" s="132" t="s">
        <v>358</v>
      </c>
    </row>
    <row r="23" spans="1:23" ht="168.75" x14ac:dyDescent="0.2">
      <c r="A23" s="132" t="s">
        <v>391</v>
      </c>
      <c r="B23" s="151" t="s">
        <v>41</v>
      </c>
      <c r="C23" s="170" t="s">
        <v>412</v>
      </c>
      <c r="D23" s="171" t="s">
        <v>413</v>
      </c>
      <c r="E23" s="170" t="s">
        <v>414</v>
      </c>
      <c r="F23" s="172">
        <v>3</v>
      </c>
      <c r="G23" s="172">
        <v>2</v>
      </c>
      <c r="H23" s="173" t="s">
        <v>102</v>
      </c>
      <c r="I23" s="172" t="s">
        <v>283</v>
      </c>
      <c r="J23" s="172">
        <v>2</v>
      </c>
      <c r="K23" s="172">
        <v>2</v>
      </c>
      <c r="L23" s="173" t="s">
        <v>370</v>
      </c>
      <c r="M23" s="174">
        <v>42370</v>
      </c>
      <c r="N23" s="174">
        <v>42735</v>
      </c>
      <c r="O23" s="170" t="s">
        <v>415</v>
      </c>
      <c r="P23" s="170" t="s">
        <v>410</v>
      </c>
      <c r="Q23" s="170" t="s">
        <v>397</v>
      </c>
      <c r="R23" s="170" t="s">
        <v>416</v>
      </c>
      <c r="S23" s="170" t="s">
        <v>389</v>
      </c>
      <c r="T23" s="175">
        <v>1</v>
      </c>
      <c r="U23" s="170" t="s">
        <v>612</v>
      </c>
      <c r="V23" s="140" t="s">
        <v>257</v>
      </c>
      <c r="W23" s="132" t="s">
        <v>387</v>
      </c>
    </row>
    <row r="24" spans="1:23" ht="236.25" x14ac:dyDescent="0.2">
      <c r="A24" s="132" t="s">
        <v>391</v>
      </c>
      <c r="B24" s="151" t="s">
        <v>41</v>
      </c>
      <c r="C24" s="170" t="s">
        <v>417</v>
      </c>
      <c r="D24" s="171" t="s">
        <v>418</v>
      </c>
      <c r="E24" s="170" t="s">
        <v>419</v>
      </c>
      <c r="F24" s="172">
        <v>3</v>
      </c>
      <c r="G24" s="172">
        <v>2</v>
      </c>
      <c r="H24" s="173" t="s">
        <v>102</v>
      </c>
      <c r="I24" s="172" t="s">
        <v>299</v>
      </c>
      <c r="J24" s="172">
        <v>2</v>
      </c>
      <c r="K24" s="172">
        <v>2</v>
      </c>
      <c r="L24" s="173" t="s">
        <v>370</v>
      </c>
      <c r="M24" s="174">
        <v>42370</v>
      </c>
      <c r="N24" s="174">
        <v>42735</v>
      </c>
      <c r="O24" s="170" t="s">
        <v>420</v>
      </c>
      <c r="P24" s="170" t="s">
        <v>410</v>
      </c>
      <c r="Q24" s="170" t="s">
        <v>397</v>
      </c>
      <c r="R24" s="170" t="s">
        <v>421</v>
      </c>
      <c r="S24" s="170" t="s">
        <v>390</v>
      </c>
      <c r="T24" s="175">
        <v>0.6</v>
      </c>
      <c r="U24" s="170" t="s">
        <v>613</v>
      </c>
      <c r="V24" s="140" t="s">
        <v>257</v>
      </c>
      <c r="W24" s="132" t="s">
        <v>387</v>
      </c>
    </row>
    <row r="25" spans="1:23" ht="65.25" customHeight="1" x14ac:dyDescent="0.2">
      <c r="A25" s="259" t="s">
        <v>17</v>
      </c>
      <c r="B25" s="247" t="str">
        <f>+'1. IDENTIFICACIÓN RIESGO'!C9</f>
        <v>8. Corrupción</v>
      </c>
      <c r="C25" s="250" t="str">
        <f>+'1. IDENTIFICACIÓN RIESGO'!E9</f>
        <v>Intereses económicos, políticos o personales, falta de ética profesional.</v>
      </c>
      <c r="D25" s="250" t="str">
        <f>+'1. IDENTIFICACIÓN RIESGO'!D9</f>
        <v>Omitir información que permita configurar presuntos hallazgos y no dar traslado a las autoridades competentes, o impedir el impulso propio en un proceso sancionatorio.</v>
      </c>
      <c r="E25" s="250" t="str">
        <f>+'1. IDENTIFICACIÓN RIESGO'!F9</f>
        <v xml:space="preserve">Pérdida de recursos públicos, por falta de objetividad en la ejecución del proceso auditor.
Incurrir en sanciones legales por no aplicación de las normas.
Afectación de la Imagen de la Contaloría de Bogotá
</v>
      </c>
      <c r="F25" s="250">
        <f>+'2. ANALISIS Y VALORACION'!C13</f>
        <v>3</v>
      </c>
      <c r="G25" s="250">
        <f>+'2. ANALISIS Y VALORACION'!D13</f>
        <v>20</v>
      </c>
      <c r="H25" s="268" t="str">
        <f>+'2. ANALISIS Y VALORACION'!E13</f>
        <v>Extrema</v>
      </c>
      <c r="I25" s="250" t="str">
        <f>+'2. ANALISIS Y VALORACION'!G13</f>
        <v>Normas claras y aplicadas</v>
      </c>
      <c r="J25" s="271">
        <f>+'2. ANALISIS Y VALORACION'!H13</f>
        <v>2</v>
      </c>
      <c r="K25" s="271">
        <f>+'2. ANALISIS Y VALORACION'!I13</f>
        <v>20</v>
      </c>
      <c r="L25" s="268" t="str">
        <f>+'2. ANALISIS Y VALORACION'!J13</f>
        <v>Alta</v>
      </c>
      <c r="M25" s="265">
        <f>+'2. ANALISIS Y VALORACION'!L13</f>
        <v>42371</v>
      </c>
      <c r="N25" s="265">
        <f>+'2. ANALISIS Y VALORACION'!M13</f>
        <v>42735</v>
      </c>
      <c r="O25" s="250" t="str">
        <f>+'2. ANALISIS Y VALORACION'!N13</f>
        <v xml:space="preserve">Rotar a los funcionarios de la dependecia dentro de los sujetos adscritos a la dirección sectorial.
</v>
      </c>
      <c r="P25" s="250" t="str">
        <f>+'2. ANALISIS Y VALORACION'!O13</f>
        <v>No. De funcionarios rotados  /Total  de funcionarios que realizan auditoría en la dirección sectorial*100</v>
      </c>
      <c r="Q25" s="250" t="str">
        <f>'2. ANALISIS Y VALORACION'!P13</f>
        <v>Direcciones Sectoriales de Fiscalización</v>
      </c>
      <c r="R25" s="253" t="str">
        <f>+'2. ANALISIS Y VALORACION'!Q13</f>
        <v xml:space="preserve">Memorandos de asignacion
</v>
      </c>
      <c r="S25" s="176" t="s">
        <v>140</v>
      </c>
      <c r="T25" s="177" t="s">
        <v>141</v>
      </c>
      <c r="U25" s="176" t="s">
        <v>614</v>
      </c>
      <c r="V25" s="141" t="s">
        <v>257</v>
      </c>
      <c r="W25" s="142"/>
    </row>
    <row r="26" spans="1:23" ht="146.25" x14ac:dyDescent="0.2">
      <c r="A26" s="259"/>
      <c r="B26" s="248"/>
      <c r="C26" s="251"/>
      <c r="D26" s="251"/>
      <c r="E26" s="251"/>
      <c r="F26" s="251"/>
      <c r="G26" s="251"/>
      <c r="H26" s="269"/>
      <c r="I26" s="251"/>
      <c r="J26" s="272"/>
      <c r="K26" s="272"/>
      <c r="L26" s="269"/>
      <c r="M26" s="266"/>
      <c r="N26" s="266"/>
      <c r="O26" s="251"/>
      <c r="P26" s="251"/>
      <c r="Q26" s="251"/>
      <c r="R26" s="254"/>
      <c r="S26" s="178" t="s">
        <v>142</v>
      </c>
      <c r="T26" s="179">
        <f>(11/18)</f>
        <v>0.61111111111111116</v>
      </c>
      <c r="U26" s="178" t="s">
        <v>319</v>
      </c>
      <c r="V26" s="143" t="s">
        <v>257</v>
      </c>
      <c r="W26" s="144"/>
    </row>
    <row r="27" spans="1:23" ht="195" customHeight="1" x14ac:dyDescent="0.2">
      <c r="A27" s="259"/>
      <c r="B27" s="248"/>
      <c r="C27" s="251"/>
      <c r="D27" s="251"/>
      <c r="E27" s="251"/>
      <c r="F27" s="251"/>
      <c r="G27" s="251"/>
      <c r="H27" s="269"/>
      <c r="I27" s="251"/>
      <c r="J27" s="272"/>
      <c r="K27" s="272"/>
      <c r="L27" s="269"/>
      <c r="M27" s="266"/>
      <c r="N27" s="266"/>
      <c r="O27" s="251"/>
      <c r="P27" s="251"/>
      <c r="Q27" s="251"/>
      <c r="R27" s="254"/>
      <c r="S27" s="178" t="s">
        <v>143</v>
      </c>
      <c r="T27" s="179">
        <v>1</v>
      </c>
      <c r="U27" s="180" t="s">
        <v>320</v>
      </c>
      <c r="V27" s="143" t="s">
        <v>257</v>
      </c>
      <c r="W27" s="145" t="s">
        <v>321</v>
      </c>
    </row>
    <row r="28" spans="1:23" ht="135" customHeight="1" x14ac:dyDescent="0.2">
      <c r="A28" s="259"/>
      <c r="B28" s="248"/>
      <c r="C28" s="251"/>
      <c r="D28" s="251"/>
      <c r="E28" s="251"/>
      <c r="F28" s="251"/>
      <c r="G28" s="251"/>
      <c r="H28" s="269"/>
      <c r="I28" s="251"/>
      <c r="J28" s="272"/>
      <c r="K28" s="272"/>
      <c r="L28" s="269"/>
      <c r="M28" s="266"/>
      <c r="N28" s="266"/>
      <c r="O28" s="251"/>
      <c r="P28" s="251"/>
      <c r="Q28" s="251"/>
      <c r="R28" s="254"/>
      <c r="S28" s="178" t="s">
        <v>318</v>
      </c>
      <c r="T28" s="179">
        <v>0.55000000000000004</v>
      </c>
      <c r="U28" s="178" t="s">
        <v>594</v>
      </c>
      <c r="V28" s="143" t="s">
        <v>257</v>
      </c>
      <c r="W28" s="144"/>
    </row>
    <row r="29" spans="1:23" ht="303.75" customHeight="1" x14ac:dyDescent="0.2">
      <c r="A29" s="259"/>
      <c r="B29" s="248"/>
      <c r="C29" s="251"/>
      <c r="D29" s="251"/>
      <c r="E29" s="251"/>
      <c r="F29" s="251"/>
      <c r="G29" s="251"/>
      <c r="H29" s="269"/>
      <c r="I29" s="251"/>
      <c r="J29" s="272"/>
      <c r="K29" s="272"/>
      <c r="L29" s="269"/>
      <c r="M29" s="266"/>
      <c r="N29" s="266"/>
      <c r="O29" s="251"/>
      <c r="P29" s="251"/>
      <c r="Q29" s="251"/>
      <c r="R29" s="254"/>
      <c r="S29" s="178" t="s">
        <v>348</v>
      </c>
      <c r="T29" s="179">
        <v>1</v>
      </c>
      <c r="U29" s="178" t="s">
        <v>339</v>
      </c>
      <c r="V29" s="143" t="s">
        <v>257</v>
      </c>
      <c r="W29" s="145" t="s">
        <v>321</v>
      </c>
    </row>
    <row r="30" spans="1:23" ht="67.5" x14ac:dyDescent="0.2">
      <c r="A30" s="259"/>
      <c r="B30" s="248"/>
      <c r="C30" s="251"/>
      <c r="D30" s="251"/>
      <c r="E30" s="251"/>
      <c r="F30" s="251"/>
      <c r="G30" s="251"/>
      <c r="H30" s="269"/>
      <c r="I30" s="251"/>
      <c r="J30" s="272"/>
      <c r="K30" s="272"/>
      <c r="L30" s="269"/>
      <c r="M30" s="266"/>
      <c r="N30" s="266"/>
      <c r="O30" s="251"/>
      <c r="P30" s="251"/>
      <c r="Q30" s="251"/>
      <c r="R30" s="254"/>
      <c r="S30" s="178" t="s">
        <v>144</v>
      </c>
      <c r="T30" s="179">
        <v>1</v>
      </c>
      <c r="U30" s="178" t="s">
        <v>340</v>
      </c>
      <c r="V30" s="143" t="s">
        <v>257</v>
      </c>
      <c r="W30" s="145" t="s">
        <v>321</v>
      </c>
    </row>
    <row r="31" spans="1:23" ht="123.75" x14ac:dyDescent="0.2">
      <c r="A31" s="259"/>
      <c r="B31" s="248"/>
      <c r="C31" s="251"/>
      <c r="D31" s="251"/>
      <c r="E31" s="251"/>
      <c r="F31" s="251"/>
      <c r="G31" s="251"/>
      <c r="H31" s="269"/>
      <c r="I31" s="251"/>
      <c r="J31" s="272"/>
      <c r="K31" s="272"/>
      <c r="L31" s="269"/>
      <c r="M31" s="266"/>
      <c r="N31" s="266"/>
      <c r="O31" s="251"/>
      <c r="P31" s="251"/>
      <c r="Q31" s="251"/>
      <c r="R31" s="254"/>
      <c r="S31" s="178" t="s">
        <v>145</v>
      </c>
      <c r="T31" s="179">
        <f>8/12</f>
        <v>0.66666666666666663</v>
      </c>
      <c r="U31" s="178" t="s">
        <v>322</v>
      </c>
      <c r="V31" s="143" t="s">
        <v>257</v>
      </c>
      <c r="W31" s="112"/>
    </row>
    <row r="32" spans="1:23" ht="67.5" x14ac:dyDescent="0.2">
      <c r="A32" s="259"/>
      <c r="B32" s="248"/>
      <c r="C32" s="251"/>
      <c r="D32" s="251"/>
      <c r="E32" s="251"/>
      <c r="F32" s="251"/>
      <c r="G32" s="251"/>
      <c r="H32" s="269"/>
      <c r="I32" s="251"/>
      <c r="J32" s="272"/>
      <c r="K32" s="272"/>
      <c r="L32" s="269"/>
      <c r="M32" s="266"/>
      <c r="N32" s="266"/>
      <c r="O32" s="251"/>
      <c r="P32" s="251"/>
      <c r="Q32" s="251"/>
      <c r="R32" s="254"/>
      <c r="S32" s="181" t="s">
        <v>146</v>
      </c>
      <c r="T32" s="179">
        <v>0.8</v>
      </c>
      <c r="U32" s="178" t="s">
        <v>615</v>
      </c>
      <c r="V32" s="143" t="s">
        <v>257</v>
      </c>
      <c r="W32" s="144"/>
    </row>
    <row r="33" spans="1:23" ht="101.25" x14ac:dyDescent="0.2">
      <c r="A33" s="259"/>
      <c r="B33" s="248"/>
      <c r="C33" s="251"/>
      <c r="D33" s="251"/>
      <c r="E33" s="251"/>
      <c r="F33" s="251"/>
      <c r="G33" s="251"/>
      <c r="H33" s="269"/>
      <c r="I33" s="251"/>
      <c r="J33" s="272"/>
      <c r="K33" s="272"/>
      <c r="L33" s="269"/>
      <c r="M33" s="266"/>
      <c r="N33" s="266"/>
      <c r="O33" s="251"/>
      <c r="P33" s="251"/>
      <c r="Q33" s="251"/>
      <c r="R33" s="254"/>
      <c r="S33" s="182" t="s">
        <v>147</v>
      </c>
      <c r="T33" s="183">
        <f>65/119</f>
        <v>0.54621848739495793</v>
      </c>
      <c r="U33" s="182" t="s">
        <v>323</v>
      </c>
      <c r="V33" s="143" t="s">
        <v>257</v>
      </c>
      <c r="W33" s="144"/>
    </row>
    <row r="34" spans="1:23" ht="112.5" x14ac:dyDescent="0.2">
      <c r="A34" s="259"/>
      <c r="B34" s="248"/>
      <c r="C34" s="251"/>
      <c r="D34" s="251"/>
      <c r="E34" s="251"/>
      <c r="F34" s="251"/>
      <c r="G34" s="251"/>
      <c r="H34" s="269"/>
      <c r="I34" s="251"/>
      <c r="J34" s="272"/>
      <c r="K34" s="272"/>
      <c r="L34" s="269"/>
      <c r="M34" s="266"/>
      <c r="N34" s="266"/>
      <c r="O34" s="251"/>
      <c r="P34" s="251"/>
      <c r="Q34" s="251"/>
      <c r="R34" s="254"/>
      <c r="S34" s="178" t="s">
        <v>148</v>
      </c>
      <c r="T34" s="179">
        <v>1</v>
      </c>
      <c r="U34" s="178" t="s">
        <v>341</v>
      </c>
      <c r="V34" s="143" t="s">
        <v>257</v>
      </c>
      <c r="W34" s="145" t="s">
        <v>321</v>
      </c>
    </row>
    <row r="35" spans="1:23" ht="68.25" thickBot="1" x14ac:dyDescent="0.25">
      <c r="A35" s="260"/>
      <c r="B35" s="249"/>
      <c r="C35" s="252"/>
      <c r="D35" s="252"/>
      <c r="E35" s="252"/>
      <c r="F35" s="252"/>
      <c r="G35" s="264"/>
      <c r="H35" s="270"/>
      <c r="I35" s="264"/>
      <c r="J35" s="273"/>
      <c r="K35" s="273"/>
      <c r="L35" s="270"/>
      <c r="M35" s="267"/>
      <c r="N35" s="267"/>
      <c r="O35" s="264"/>
      <c r="P35" s="264"/>
      <c r="Q35" s="264"/>
      <c r="R35" s="274"/>
      <c r="S35" s="178" t="s">
        <v>149</v>
      </c>
      <c r="T35" s="179">
        <f>+(0.19047619047619)</f>
        <v>0.19047619047618999</v>
      </c>
      <c r="U35" s="178" t="s">
        <v>337</v>
      </c>
      <c r="V35" s="143" t="s">
        <v>257</v>
      </c>
      <c r="W35" s="144"/>
    </row>
    <row r="36" spans="1:23" ht="111.75" customHeight="1" x14ac:dyDescent="0.2">
      <c r="A36" s="258" t="str">
        <f>+'1. IDENTIFICACIÓN RIESGO'!$C$5</f>
        <v>PROCESO DE VIGILANCIA Y CONTROL A LA GESTIÓN FISCAL</v>
      </c>
      <c r="B36" s="261" t="str">
        <f>+'1. IDENTIFICACIÓN RIESGO'!C10</f>
        <v>1. Estrategico</v>
      </c>
      <c r="C36" s="262" t="str">
        <f>+'1. IDENTIFICACIÓN RIESGO'!E10</f>
        <v>Desconocimiento de los temas de control fiscal.
Falta de actualización en normas de auditoria.
Falta de capacitación.
Falta de compromiso</v>
      </c>
      <c r="D36" s="262" t="str">
        <f>+'1. IDENTIFICACIÓN RIESGO'!D10</f>
        <v xml:space="preserve">Falta de conocimiento y/ó experticia por parte del talento humano designado para el desarrollo del proceso auditor por la alta rotación de funcionarios nuevos en el proceso auditor de la entidad. </v>
      </c>
      <c r="E36" s="262" t="str">
        <f>+'1. IDENTIFICACIÓN RIESGO'!F10</f>
        <v>No conformidad del producto.
Hallazgos sin contundencia.
Incurrir en sanciones legales por no aplicación de las normas.
Inadecuada vigilancia y control a los recursos del erario público</v>
      </c>
      <c r="F36" s="263">
        <f>+'2. ANALISIS Y VALORACION'!C14</f>
        <v>3</v>
      </c>
      <c r="G36" s="242">
        <f>+'2. ANALISIS Y VALORACION'!D14</f>
        <v>4</v>
      </c>
      <c r="H36" s="256" t="str">
        <f>+'2. ANALISIS Y VALORACION'!E14</f>
        <v>Extrema</v>
      </c>
      <c r="I36" s="242" t="str">
        <f>+'2. ANALISIS Y VALORACION'!G14</f>
        <v>Procedimientos formales aplicados</v>
      </c>
      <c r="J36" s="257">
        <f>+'2. ANALISIS Y VALORACION'!H14</f>
        <v>2</v>
      </c>
      <c r="K36" s="257">
        <f>+'2. ANALISIS Y VALORACION'!I14</f>
        <v>4</v>
      </c>
      <c r="L36" s="256" t="str">
        <f>+'2. ANALISIS Y VALORACION'!J14</f>
        <v>Alta</v>
      </c>
      <c r="M36" s="241">
        <f>+'2. ANALISIS Y VALORACION'!L14</f>
        <v>42371</v>
      </c>
      <c r="N36" s="241">
        <f>+'2. ANALISIS Y VALORACION'!M14</f>
        <v>42735</v>
      </c>
      <c r="O36" s="242" t="str">
        <f>+'2. ANALISIS Y VALORACION'!N14</f>
        <v>Realizar actividades de inducción al interior de las dependencias,  que permitan transmitir conocimiento.</v>
      </c>
      <c r="P36" s="242" t="str">
        <f>+'2. ANALISIS Y VALORACION'!O14</f>
        <v>No. de inducciones realizadas  / Total de funcionarios nuevos en las sectoriales * 100</v>
      </c>
      <c r="Q36" s="242" t="str">
        <f>+'2. ANALISIS Y VALORACION'!P14</f>
        <v>Direcciones Sectoriales de Fiscalización</v>
      </c>
      <c r="R36" s="243" t="str">
        <f>+'2. ANALISIS Y VALORACION'!Q14</f>
        <v>Formato de inducción</v>
      </c>
      <c r="S36" s="178" t="s">
        <v>150</v>
      </c>
      <c r="T36" s="184">
        <f>(7/7)</f>
        <v>1</v>
      </c>
      <c r="U36" s="178" t="s">
        <v>324</v>
      </c>
      <c r="V36" s="143" t="s">
        <v>257</v>
      </c>
      <c r="W36" s="144"/>
    </row>
    <row r="37" spans="1:23" ht="131.25" customHeight="1" x14ac:dyDescent="0.2">
      <c r="A37" s="259"/>
      <c r="B37" s="248"/>
      <c r="C37" s="251"/>
      <c r="D37" s="251"/>
      <c r="E37" s="251"/>
      <c r="F37" s="254"/>
      <c r="G37" s="242"/>
      <c r="H37" s="256"/>
      <c r="I37" s="242"/>
      <c r="J37" s="257"/>
      <c r="K37" s="257"/>
      <c r="L37" s="256"/>
      <c r="M37" s="241"/>
      <c r="N37" s="241"/>
      <c r="O37" s="242"/>
      <c r="P37" s="242"/>
      <c r="Q37" s="242"/>
      <c r="R37" s="243"/>
      <c r="S37" s="178" t="s">
        <v>151</v>
      </c>
      <c r="T37" s="179">
        <v>1</v>
      </c>
      <c r="U37" s="178" t="s">
        <v>325</v>
      </c>
      <c r="V37" s="143" t="s">
        <v>257</v>
      </c>
      <c r="W37" s="144"/>
    </row>
    <row r="38" spans="1:23" ht="99" customHeight="1" x14ac:dyDescent="0.2">
      <c r="A38" s="259"/>
      <c r="B38" s="248"/>
      <c r="C38" s="251"/>
      <c r="D38" s="251"/>
      <c r="E38" s="251"/>
      <c r="F38" s="254"/>
      <c r="G38" s="242"/>
      <c r="H38" s="256"/>
      <c r="I38" s="242"/>
      <c r="J38" s="257"/>
      <c r="K38" s="257"/>
      <c r="L38" s="256"/>
      <c r="M38" s="241"/>
      <c r="N38" s="241"/>
      <c r="O38" s="242"/>
      <c r="P38" s="242"/>
      <c r="Q38" s="242"/>
      <c r="R38" s="243"/>
      <c r="S38" s="178" t="s">
        <v>152</v>
      </c>
      <c r="T38" s="179">
        <v>1</v>
      </c>
      <c r="U38" s="185" t="s">
        <v>326</v>
      </c>
      <c r="V38" s="143" t="s">
        <v>257</v>
      </c>
      <c r="W38" s="144"/>
    </row>
    <row r="39" spans="1:23" ht="78.75" x14ac:dyDescent="0.2">
      <c r="A39" s="259"/>
      <c r="B39" s="248"/>
      <c r="C39" s="251"/>
      <c r="D39" s="251"/>
      <c r="E39" s="251"/>
      <c r="F39" s="254"/>
      <c r="G39" s="242"/>
      <c r="H39" s="256"/>
      <c r="I39" s="242"/>
      <c r="J39" s="257"/>
      <c r="K39" s="257"/>
      <c r="L39" s="256"/>
      <c r="M39" s="241"/>
      <c r="N39" s="241"/>
      <c r="O39" s="242"/>
      <c r="P39" s="242"/>
      <c r="Q39" s="242"/>
      <c r="R39" s="243"/>
      <c r="S39" s="178" t="s">
        <v>153</v>
      </c>
      <c r="T39" s="179">
        <v>1</v>
      </c>
      <c r="U39" s="178" t="s">
        <v>327</v>
      </c>
      <c r="V39" s="143" t="s">
        <v>257</v>
      </c>
      <c r="W39" s="144"/>
    </row>
    <row r="40" spans="1:23" ht="78.75" x14ac:dyDescent="0.2">
      <c r="A40" s="259"/>
      <c r="B40" s="248"/>
      <c r="C40" s="251"/>
      <c r="D40" s="251"/>
      <c r="E40" s="251"/>
      <c r="F40" s="254"/>
      <c r="G40" s="242"/>
      <c r="H40" s="256"/>
      <c r="I40" s="242"/>
      <c r="J40" s="257"/>
      <c r="K40" s="257"/>
      <c r="L40" s="256"/>
      <c r="M40" s="241"/>
      <c r="N40" s="241"/>
      <c r="O40" s="242"/>
      <c r="P40" s="242"/>
      <c r="Q40" s="242"/>
      <c r="R40" s="243"/>
      <c r="S40" s="178" t="s">
        <v>342</v>
      </c>
      <c r="T40" s="179">
        <v>1</v>
      </c>
      <c r="U40" s="178" t="s">
        <v>343</v>
      </c>
      <c r="V40" s="143" t="s">
        <v>257</v>
      </c>
      <c r="W40" s="144"/>
    </row>
    <row r="41" spans="1:23" ht="56.25" x14ac:dyDescent="0.2">
      <c r="A41" s="259"/>
      <c r="B41" s="248"/>
      <c r="C41" s="251"/>
      <c r="D41" s="251"/>
      <c r="E41" s="251"/>
      <c r="F41" s="254"/>
      <c r="G41" s="242"/>
      <c r="H41" s="256"/>
      <c r="I41" s="242"/>
      <c r="J41" s="257"/>
      <c r="K41" s="257"/>
      <c r="L41" s="256"/>
      <c r="M41" s="241"/>
      <c r="N41" s="241"/>
      <c r="O41" s="242"/>
      <c r="P41" s="242"/>
      <c r="Q41" s="242"/>
      <c r="R41" s="243"/>
      <c r="S41" s="178" t="s">
        <v>154</v>
      </c>
      <c r="T41" s="179">
        <v>1</v>
      </c>
      <c r="U41" s="178" t="s">
        <v>616</v>
      </c>
      <c r="V41" s="143" t="s">
        <v>257</v>
      </c>
      <c r="W41" s="144"/>
    </row>
    <row r="42" spans="1:23" ht="78.75" x14ac:dyDescent="0.2">
      <c r="A42" s="259"/>
      <c r="B42" s="248"/>
      <c r="C42" s="251"/>
      <c r="D42" s="251"/>
      <c r="E42" s="251"/>
      <c r="F42" s="254"/>
      <c r="G42" s="242"/>
      <c r="H42" s="256"/>
      <c r="I42" s="242"/>
      <c r="J42" s="257"/>
      <c r="K42" s="257"/>
      <c r="L42" s="256"/>
      <c r="M42" s="241"/>
      <c r="N42" s="241"/>
      <c r="O42" s="242"/>
      <c r="P42" s="242"/>
      <c r="Q42" s="242"/>
      <c r="R42" s="243"/>
      <c r="S42" s="178" t="s">
        <v>155</v>
      </c>
      <c r="T42" s="179">
        <f>8/8</f>
        <v>1</v>
      </c>
      <c r="U42" s="178" t="s">
        <v>328</v>
      </c>
      <c r="V42" s="143" t="s">
        <v>257</v>
      </c>
      <c r="W42" s="144"/>
    </row>
    <row r="43" spans="1:23" ht="56.25" x14ac:dyDescent="0.2">
      <c r="A43" s="259"/>
      <c r="B43" s="248"/>
      <c r="C43" s="251"/>
      <c r="D43" s="251"/>
      <c r="E43" s="251"/>
      <c r="F43" s="254"/>
      <c r="G43" s="242"/>
      <c r="H43" s="256"/>
      <c r="I43" s="242"/>
      <c r="J43" s="257"/>
      <c r="K43" s="257"/>
      <c r="L43" s="256"/>
      <c r="M43" s="241"/>
      <c r="N43" s="241"/>
      <c r="O43" s="242"/>
      <c r="P43" s="242"/>
      <c r="Q43" s="242"/>
      <c r="R43" s="243"/>
      <c r="S43" s="178" t="s">
        <v>156</v>
      </c>
      <c r="T43" s="179">
        <v>1</v>
      </c>
      <c r="U43" s="178" t="s">
        <v>617</v>
      </c>
      <c r="V43" s="143" t="s">
        <v>257</v>
      </c>
      <c r="W43" s="144"/>
    </row>
    <row r="44" spans="1:23" ht="90" x14ac:dyDescent="0.2">
      <c r="A44" s="259"/>
      <c r="B44" s="248"/>
      <c r="C44" s="251"/>
      <c r="D44" s="251"/>
      <c r="E44" s="251"/>
      <c r="F44" s="254"/>
      <c r="G44" s="242"/>
      <c r="H44" s="256"/>
      <c r="I44" s="242"/>
      <c r="J44" s="257"/>
      <c r="K44" s="257"/>
      <c r="L44" s="256"/>
      <c r="M44" s="241"/>
      <c r="N44" s="241"/>
      <c r="O44" s="242"/>
      <c r="P44" s="242"/>
      <c r="Q44" s="242"/>
      <c r="R44" s="243"/>
      <c r="S44" s="182" t="s">
        <v>157</v>
      </c>
      <c r="T44" s="183">
        <f>11/11</f>
        <v>1</v>
      </c>
      <c r="U44" s="178" t="s">
        <v>329</v>
      </c>
      <c r="V44" s="143" t="s">
        <v>257</v>
      </c>
      <c r="W44" s="144"/>
    </row>
    <row r="45" spans="1:23" ht="56.25" x14ac:dyDescent="0.2">
      <c r="A45" s="259"/>
      <c r="B45" s="248"/>
      <c r="C45" s="251"/>
      <c r="D45" s="251"/>
      <c r="E45" s="251"/>
      <c r="F45" s="254"/>
      <c r="G45" s="242"/>
      <c r="H45" s="256"/>
      <c r="I45" s="242"/>
      <c r="J45" s="257"/>
      <c r="K45" s="257"/>
      <c r="L45" s="256"/>
      <c r="M45" s="241"/>
      <c r="N45" s="241"/>
      <c r="O45" s="242"/>
      <c r="P45" s="242"/>
      <c r="Q45" s="242"/>
      <c r="R45" s="243"/>
      <c r="S45" s="178" t="s">
        <v>158</v>
      </c>
      <c r="T45" s="179">
        <v>1</v>
      </c>
      <c r="U45" s="178" t="s">
        <v>330</v>
      </c>
      <c r="V45" s="143" t="s">
        <v>257</v>
      </c>
      <c r="W45" s="144"/>
    </row>
    <row r="46" spans="1:23" ht="82.5" customHeight="1" thickBot="1" x14ac:dyDescent="0.25">
      <c r="A46" s="260"/>
      <c r="B46" s="249"/>
      <c r="C46" s="252"/>
      <c r="D46" s="252"/>
      <c r="E46" s="252"/>
      <c r="F46" s="255"/>
      <c r="G46" s="242"/>
      <c r="H46" s="256"/>
      <c r="I46" s="242"/>
      <c r="J46" s="257"/>
      <c r="K46" s="257"/>
      <c r="L46" s="256"/>
      <c r="M46" s="241"/>
      <c r="N46" s="241"/>
      <c r="O46" s="242"/>
      <c r="P46" s="242"/>
      <c r="Q46" s="242"/>
      <c r="R46" s="243"/>
      <c r="S46" s="178" t="s">
        <v>159</v>
      </c>
      <c r="T46" s="179">
        <v>1</v>
      </c>
      <c r="U46" s="178" t="s">
        <v>618</v>
      </c>
      <c r="V46" s="143" t="s">
        <v>257</v>
      </c>
      <c r="W46" s="144"/>
    </row>
    <row r="47" spans="1:23" ht="108.75" customHeight="1" x14ac:dyDescent="0.2">
      <c r="A47" s="244" t="str">
        <f>+'1. IDENTIFICACIÓN RIESGO'!$C$5</f>
        <v>PROCESO DE VIGILANCIA Y CONTROL A LA GESTIÓN FISCAL</v>
      </c>
      <c r="B47" s="247" t="str">
        <f>+'1. IDENTIFICACIÓN RIESGO'!C11</f>
        <v>1. Estrategico</v>
      </c>
      <c r="C47" s="250" t="str">
        <f>+'1. IDENTIFICACIÓN RIESGO'!E11</f>
        <v xml:space="preserve">Inadecuada planeación del proceso de vigilancia y control .
Falta de analisis de información que soporte la actuación fiscal.
Desconocimeinto de los procedimientos.
Posible incumplimiento en la presentación de los productos en cuanto a forma, fondo y plazos determinados en los procedimientos.
</v>
      </c>
      <c r="D47" s="250" t="str">
        <f>+'1. IDENTIFICACIÓN RIESGO'!D11</f>
        <v xml:space="preserve">Falta de efectividad en los resultados del ejercicio del control fiscal.  </v>
      </c>
      <c r="E47" s="250" t="str">
        <f>+'1. IDENTIFICACIÓN RIESGO'!F11</f>
        <v>Afectación de la imagen de la contraloría de Bogotá.
Perdida de credibilidad y confianza</v>
      </c>
      <c r="F47" s="253">
        <f>+'2. ANALISIS Y VALORACION'!C15</f>
        <v>4</v>
      </c>
      <c r="G47" s="242">
        <f>+'2. ANALISIS Y VALORACION'!D15</f>
        <v>4</v>
      </c>
      <c r="H47" s="256" t="str">
        <f>+'2. ANALISIS Y VALORACION'!E15</f>
        <v>Extrema</v>
      </c>
      <c r="I47" s="242" t="str">
        <f>+'2. ANALISIS Y VALORACION'!G15</f>
        <v>Monitoreo de riesgos</v>
      </c>
      <c r="J47" s="257">
        <f>+'2. ANALISIS Y VALORACION'!H15</f>
        <v>2</v>
      </c>
      <c r="K47" s="257">
        <f>+'2. ANALISIS Y VALORACION'!I15</f>
        <v>4</v>
      </c>
      <c r="L47" s="256" t="str">
        <f>+'2. ANALISIS Y VALORACION'!J15</f>
        <v>Alta</v>
      </c>
      <c r="M47" s="241">
        <f>+'2. ANALISIS Y VALORACION'!L15</f>
        <v>42371</v>
      </c>
      <c r="N47" s="241">
        <f>+'2. ANALISIS Y VALORACION'!M15</f>
        <v>42735</v>
      </c>
      <c r="O47" s="242" t="str">
        <f>+'2. ANALISIS Y VALORACION'!N15</f>
        <v>Realizar seguimientos  a la aplicación de los procedimientos vigentes</v>
      </c>
      <c r="P47" s="242" t="str">
        <f>+'2. ANALISIS Y VALORACION'!O15</f>
        <v>No.  mesas realizadas en la Dirección  / No. Mesas programados en la direccion sobre la aplicación de procedmientos* 100</v>
      </c>
      <c r="Q47" s="242" t="str">
        <f>+'2. ANALISIS Y VALORACION'!P15</f>
        <v>Direcciones Sectoriales de Fiscalización</v>
      </c>
      <c r="R47" s="243" t="str">
        <f>+'2. ANALISIS Y VALORACION'!Q15</f>
        <v xml:space="preserve">Actas de mesas de trabajo suscritas en la Dirección 
</v>
      </c>
      <c r="S47" s="178" t="s">
        <v>160</v>
      </c>
      <c r="T47" s="179">
        <v>1</v>
      </c>
      <c r="U47" s="178" t="s">
        <v>331</v>
      </c>
      <c r="V47" s="143" t="s">
        <v>257</v>
      </c>
      <c r="W47" s="144"/>
    </row>
    <row r="48" spans="1:23" ht="90" x14ac:dyDescent="0.2">
      <c r="A48" s="245"/>
      <c r="B48" s="248"/>
      <c r="C48" s="251"/>
      <c r="D48" s="251"/>
      <c r="E48" s="251"/>
      <c r="F48" s="254"/>
      <c r="G48" s="242"/>
      <c r="H48" s="256"/>
      <c r="I48" s="242"/>
      <c r="J48" s="257"/>
      <c r="K48" s="257"/>
      <c r="L48" s="256"/>
      <c r="M48" s="241"/>
      <c r="N48" s="241"/>
      <c r="O48" s="242"/>
      <c r="P48" s="242"/>
      <c r="Q48" s="242"/>
      <c r="R48" s="243"/>
      <c r="S48" s="178" t="s">
        <v>349</v>
      </c>
      <c r="T48" s="179">
        <f>23/18</f>
        <v>1.2777777777777777</v>
      </c>
      <c r="U48" s="178" t="s">
        <v>332</v>
      </c>
      <c r="V48" s="143" t="s">
        <v>257</v>
      </c>
      <c r="W48" s="144"/>
    </row>
    <row r="49" spans="1:23" ht="123.75" x14ac:dyDescent="0.2">
      <c r="A49" s="245"/>
      <c r="B49" s="248"/>
      <c r="C49" s="251"/>
      <c r="D49" s="251"/>
      <c r="E49" s="251"/>
      <c r="F49" s="254"/>
      <c r="G49" s="242"/>
      <c r="H49" s="256"/>
      <c r="I49" s="242"/>
      <c r="J49" s="257"/>
      <c r="K49" s="257"/>
      <c r="L49" s="256"/>
      <c r="M49" s="241"/>
      <c r="N49" s="241"/>
      <c r="O49" s="242"/>
      <c r="P49" s="242"/>
      <c r="Q49" s="242"/>
      <c r="R49" s="243"/>
      <c r="S49" s="178" t="s">
        <v>161</v>
      </c>
      <c r="T49" s="186" t="s">
        <v>162</v>
      </c>
      <c r="U49" s="180" t="s">
        <v>344</v>
      </c>
      <c r="V49" s="143" t="s">
        <v>257</v>
      </c>
      <c r="W49" s="111" t="s">
        <v>589</v>
      </c>
    </row>
    <row r="50" spans="1:23" ht="93.75" customHeight="1" x14ac:dyDescent="0.2">
      <c r="A50" s="245"/>
      <c r="B50" s="248"/>
      <c r="C50" s="251"/>
      <c r="D50" s="251"/>
      <c r="E50" s="251"/>
      <c r="F50" s="254"/>
      <c r="G50" s="242"/>
      <c r="H50" s="256"/>
      <c r="I50" s="242"/>
      <c r="J50" s="257"/>
      <c r="K50" s="257"/>
      <c r="L50" s="256"/>
      <c r="M50" s="241"/>
      <c r="N50" s="241"/>
      <c r="O50" s="242"/>
      <c r="P50" s="242"/>
      <c r="Q50" s="242"/>
      <c r="R50" s="242"/>
      <c r="S50" s="178" t="s">
        <v>163</v>
      </c>
      <c r="T50" s="186" t="s">
        <v>162</v>
      </c>
      <c r="U50" s="178" t="s">
        <v>333</v>
      </c>
      <c r="V50" s="143" t="s">
        <v>257</v>
      </c>
      <c r="W50" s="111" t="s">
        <v>316</v>
      </c>
    </row>
    <row r="51" spans="1:23" ht="90" x14ac:dyDescent="0.2">
      <c r="A51" s="245"/>
      <c r="B51" s="248"/>
      <c r="C51" s="251"/>
      <c r="D51" s="251"/>
      <c r="E51" s="251"/>
      <c r="F51" s="254"/>
      <c r="G51" s="242"/>
      <c r="H51" s="256"/>
      <c r="I51" s="242"/>
      <c r="J51" s="257"/>
      <c r="K51" s="257"/>
      <c r="L51" s="256"/>
      <c r="M51" s="241"/>
      <c r="N51" s="241"/>
      <c r="O51" s="242"/>
      <c r="P51" s="242"/>
      <c r="Q51" s="242"/>
      <c r="R51" s="242"/>
      <c r="S51" s="178" t="s">
        <v>345</v>
      </c>
      <c r="T51" s="186" t="s">
        <v>164</v>
      </c>
      <c r="U51" s="178" t="s">
        <v>346</v>
      </c>
      <c r="V51" s="143" t="s">
        <v>257</v>
      </c>
      <c r="W51" s="111" t="s">
        <v>338</v>
      </c>
    </row>
    <row r="52" spans="1:23" ht="68.25" customHeight="1" x14ac:dyDescent="0.2">
      <c r="A52" s="245"/>
      <c r="B52" s="248"/>
      <c r="C52" s="251"/>
      <c r="D52" s="251"/>
      <c r="E52" s="251"/>
      <c r="F52" s="254"/>
      <c r="G52" s="242"/>
      <c r="H52" s="256"/>
      <c r="I52" s="242"/>
      <c r="J52" s="257"/>
      <c r="K52" s="257"/>
      <c r="L52" s="256"/>
      <c r="M52" s="241"/>
      <c r="N52" s="241"/>
      <c r="O52" s="242"/>
      <c r="P52" s="242"/>
      <c r="Q52" s="242"/>
      <c r="R52" s="242"/>
      <c r="S52" s="178" t="s">
        <v>165</v>
      </c>
      <c r="T52" s="186">
        <v>0</v>
      </c>
      <c r="U52" s="178" t="s">
        <v>334</v>
      </c>
      <c r="V52" s="143" t="s">
        <v>257</v>
      </c>
      <c r="W52" s="144"/>
    </row>
    <row r="53" spans="1:23" ht="97.5" customHeight="1" x14ac:dyDescent="0.2">
      <c r="A53" s="245"/>
      <c r="B53" s="248"/>
      <c r="C53" s="251"/>
      <c r="D53" s="251"/>
      <c r="E53" s="251"/>
      <c r="F53" s="254"/>
      <c r="G53" s="242"/>
      <c r="H53" s="256"/>
      <c r="I53" s="242"/>
      <c r="J53" s="257"/>
      <c r="K53" s="257"/>
      <c r="L53" s="256"/>
      <c r="M53" s="241"/>
      <c r="N53" s="241"/>
      <c r="O53" s="242"/>
      <c r="P53" s="242"/>
      <c r="Q53" s="242"/>
      <c r="R53" s="242"/>
      <c r="S53" s="178" t="s">
        <v>166</v>
      </c>
      <c r="T53" s="186" t="s">
        <v>141</v>
      </c>
      <c r="U53" s="178" t="s">
        <v>335</v>
      </c>
      <c r="V53" s="143" t="s">
        <v>257</v>
      </c>
      <c r="W53" s="111" t="s">
        <v>316</v>
      </c>
    </row>
    <row r="54" spans="1:23" ht="63" customHeight="1" x14ac:dyDescent="0.2">
      <c r="A54" s="245"/>
      <c r="B54" s="248"/>
      <c r="C54" s="251"/>
      <c r="D54" s="251"/>
      <c r="E54" s="251"/>
      <c r="F54" s="254"/>
      <c r="G54" s="242"/>
      <c r="H54" s="256"/>
      <c r="I54" s="242"/>
      <c r="J54" s="257"/>
      <c r="K54" s="257"/>
      <c r="L54" s="256"/>
      <c r="M54" s="241"/>
      <c r="N54" s="241"/>
      <c r="O54" s="242"/>
      <c r="P54" s="242"/>
      <c r="Q54" s="242"/>
      <c r="R54" s="242"/>
      <c r="S54" s="178" t="s">
        <v>167</v>
      </c>
      <c r="T54" s="186">
        <v>0</v>
      </c>
      <c r="U54" s="178" t="s">
        <v>619</v>
      </c>
      <c r="V54" s="143" t="s">
        <v>257</v>
      </c>
      <c r="W54" s="111" t="s">
        <v>317</v>
      </c>
    </row>
    <row r="55" spans="1:23" ht="131.25" customHeight="1" x14ac:dyDescent="0.2">
      <c r="A55" s="245"/>
      <c r="B55" s="248"/>
      <c r="C55" s="251"/>
      <c r="D55" s="251"/>
      <c r="E55" s="251"/>
      <c r="F55" s="254"/>
      <c r="G55" s="242"/>
      <c r="H55" s="256"/>
      <c r="I55" s="242"/>
      <c r="J55" s="257"/>
      <c r="K55" s="257"/>
      <c r="L55" s="256"/>
      <c r="M55" s="241"/>
      <c r="N55" s="241"/>
      <c r="O55" s="242"/>
      <c r="P55" s="242"/>
      <c r="Q55" s="242"/>
      <c r="R55" s="242"/>
      <c r="S55" s="187" t="s">
        <v>168</v>
      </c>
      <c r="T55" s="186">
        <f>146/146</f>
        <v>1</v>
      </c>
      <c r="U55" s="178" t="s">
        <v>336</v>
      </c>
      <c r="V55" s="143" t="s">
        <v>257</v>
      </c>
      <c r="W55" s="144"/>
    </row>
    <row r="56" spans="1:23" ht="101.25" x14ac:dyDescent="0.2">
      <c r="A56" s="245"/>
      <c r="B56" s="248"/>
      <c r="C56" s="251"/>
      <c r="D56" s="251"/>
      <c r="E56" s="251"/>
      <c r="F56" s="254"/>
      <c r="G56" s="242"/>
      <c r="H56" s="256"/>
      <c r="I56" s="242"/>
      <c r="J56" s="257"/>
      <c r="K56" s="257"/>
      <c r="L56" s="256"/>
      <c r="M56" s="241"/>
      <c r="N56" s="241"/>
      <c r="O56" s="242"/>
      <c r="P56" s="242"/>
      <c r="Q56" s="242"/>
      <c r="R56" s="242"/>
      <c r="S56" s="178" t="s">
        <v>169</v>
      </c>
      <c r="T56" s="179">
        <v>1</v>
      </c>
      <c r="U56" s="178" t="s">
        <v>347</v>
      </c>
      <c r="V56" s="143" t="s">
        <v>257</v>
      </c>
      <c r="W56" s="144"/>
    </row>
    <row r="57" spans="1:23" ht="113.25" thickBot="1" x14ac:dyDescent="0.25">
      <c r="A57" s="246"/>
      <c r="B57" s="249"/>
      <c r="C57" s="252"/>
      <c r="D57" s="252"/>
      <c r="E57" s="252"/>
      <c r="F57" s="255"/>
      <c r="G57" s="242"/>
      <c r="H57" s="256"/>
      <c r="I57" s="242"/>
      <c r="J57" s="257"/>
      <c r="K57" s="257"/>
      <c r="L57" s="256"/>
      <c r="M57" s="241"/>
      <c r="N57" s="241"/>
      <c r="O57" s="242"/>
      <c r="P57" s="242"/>
      <c r="Q57" s="242"/>
      <c r="R57" s="242"/>
      <c r="S57" s="178" t="s">
        <v>170</v>
      </c>
      <c r="T57" s="179">
        <v>1</v>
      </c>
      <c r="U57" s="178" t="s">
        <v>593</v>
      </c>
      <c r="V57" s="143" t="s">
        <v>257</v>
      </c>
      <c r="W57" s="144"/>
    </row>
    <row r="58" spans="1:23" ht="202.5" customHeight="1" x14ac:dyDescent="0.2">
      <c r="A58" s="130" t="s">
        <v>422</v>
      </c>
      <c r="B58" s="150" t="s">
        <v>34</v>
      </c>
      <c r="C58" s="157" t="s">
        <v>423</v>
      </c>
      <c r="D58" s="167" t="s">
        <v>424</v>
      </c>
      <c r="E58" s="157" t="s">
        <v>425</v>
      </c>
      <c r="F58" s="159">
        <v>2</v>
      </c>
      <c r="G58" s="159">
        <v>10</v>
      </c>
      <c r="H58" s="160" t="s">
        <v>102</v>
      </c>
      <c r="I58" s="159" t="s">
        <v>283</v>
      </c>
      <c r="J58" s="159">
        <v>1</v>
      </c>
      <c r="K58" s="159">
        <v>10</v>
      </c>
      <c r="L58" s="160" t="s">
        <v>370</v>
      </c>
      <c r="M58" s="162">
        <v>42705</v>
      </c>
      <c r="N58" s="162">
        <v>42735</v>
      </c>
      <c r="O58" s="157" t="s">
        <v>426</v>
      </c>
      <c r="P58" s="157" t="s">
        <v>427</v>
      </c>
      <c r="Q58" s="157" t="s">
        <v>428</v>
      </c>
      <c r="R58" s="157" t="s">
        <v>429</v>
      </c>
      <c r="S58" s="157" t="s">
        <v>620</v>
      </c>
      <c r="T58" s="188">
        <f>13/43</f>
        <v>0.30232558139534882</v>
      </c>
      <c r="U58" s="157" t="s">
        <v>621</v>
      </c>
      <c r="V58" s="125" t="s">
        <v>257</v>
      </c>
      <c r="W58" s="130" t="s">
        <v>430</v>
      </c>
    </row>
    <row r="59" spans="1:23" ht="167.25" customHeight="1" x14ac:dyDescent="0.2">
      <c r="A59" s="130" t="s">
        <v>422</v>
      </c>
      <c r="B59" s="150" t="s">
        <v>34</v>
      </c>
      <c r="C59" s="157" t="s">
        <v>431</v>
      </c>
      <c r="D59" s="167" t="s">
        <v>432</v>
      </c>
      <c r="E59" s="157" t="s">
        <v>425</v>
      </c>
      <c r="F59" s="159">
        <v>2</v>
      </c>
      <c r="G59" s="159">
        <v>20</v>
      </c>
      <c r="H59" s="160" t="s">
        <v>106</v>
      </c>
      <c r="I59" s="159" t="s">
        <v>283</v>
      </c>
      <c r="J59" s="159">
        <v>0</v>
      </c>
      <c r="K59" s="159">
        <v>20</v>
      </c>
      <c r="L59" s="160" t="s">
        <v>370</v>
      </c>
      <c r="M59" s="162">
        <v>42705</v>
      </c>
      <c r="N59" s="162">
        <v>42735</v>
      </c>
      <c r="O59" s="157" t="s">
        <v>426</v>
      </c>
      <c r="P59" s="157" t="s">
        <v>433</v>
      </c>
      <c r="Q59" s="157" t="s">
        <v>428</v>
      </c>
      <c r="R59" s="157" t="s">
        <v>429</v>
      </c>
      <c r="S59" s="157" t="s">
        <v>622</v>
      </c>
      <c r="T59" s="189">
        <v>0</v>
      </c>
      <c r="U59" s="157" t="s">
        <v>623</v>
      </c>
      <c r="V59" s="125" t="s">
        <v>257</v>
      </c>
      <c r="W59" s="130" t="s">
        <v>434</v>
      </c>
    </row>
    <row r="60" spans="1:23" ht="287.25" customHeight="1" x14ac:dyDescent="0.2">
      <c r="A60" s="130" t="s">
        <v>422</v>
      </c>
      <c r="B60" s="150" t="s">
        <v>34</v>
      </c>
      <c r="C60" s="157" t="s">
        <v>435</v>
      </c>
      <c r="D60" s="167" t="s">
        <v>436</v>
      </c>
      <c r="E60" s="157" t="s">
        <v>437</v>
      </c>
      <c r="F60" s="159">
        <v>2</v>
      </c>
      <c r="G60" s="159">
        <v>20</v>
      </c>
      <c r="H60" s="160" t="s">
        <v>106</v>
      </c>
      <c r="I60" s="159" t="s">
        <v>279</v>
      </c>
      <c r="J60" s="159">
        <v>0</v>
      </c>
      <c r="K60" s="159">
        <v>20</v>
      </c>
      <c r="L60" s="160" t="s">
        <v>370</v>
      </c>
      <c r="M60" s="162">
        <v>42705</v>
      </c>
      <c r="N60" s="162">
        <v>42735</v>
      </c>
      <c r="O60" s="157" t="s">
        <v>438</v>
      </c>
      <c r="P60" s="157" t="s">
        <v>439</v>
      </c>
      <c r="Q60" s="157" t="s">
        <v>440</v>
      </c>
      <c r="R60" s="157" t="s">
        <v>441</v>
      </c>
      <c r="S60" s="157" t="s">
        <v>624</v>
      </c>
      <c r="T60" s="190">
        <f>1/1</f>
        <v>1</v>
      </c>
      <c r="U60" s="157" t="s">
        <v>625</v>
      </c>
      <c r="V60" s="125" t="s">
        <v>257</v>
      </c>
      <c r="W60" s="130" t="s">
        <v>442</v>
      </c>
    </row>
    <row r="61" spans="1:23" ht="213.75" x14ac:dyDescent="0.2">
      <c r="A61" s="146" t="s">
        <v>595</v>
      </c>
      <c r="B61" s="152" t="s">
        <v>34</v>
      </c>
      <c r="C61" s="191" t="s">
        <v>564</v>
      </c>
      <c r="D61" s="191" t="s">
        <v>565</v>
      </c>
      <c r="E61" s="191" t="s">
        <v>566</v>
      </c>
      <c r="F61" s="192">
        <v>5</v>
      </c>
      <c r="G61" s="192">
        <v>10</v>
      </c>
      <c r="H61" s="193" t="s">
        <v>106</v>
      </c>
      <c r="I61" s="194" t="s">
        <v>297</v>
      </c>
      <c r="J61" s="195">
        <v>3</v>
      </c>
      <c r="K61" s="195">
        <v>10</v>
      </c>
      <c r="L61" s="193" t="s">
        <v>106</v>
      </c>
      <c r="M61" s="196">
        <v>42461</v>
      </c>
      <c r="N61" s="196">
        <v>42735</v>
      </c>
      <c r="O61" s="191" t="s">
        <v>567</v>
      </c>
      <c r="P61" s="192" t="s">
        <v>568</v>
      </c>
      <c r="Q61" s="191" t="s">
        <v>569</v>
      </c>
      <c r="R61" s="194" t="s">
        <v>570</v>
      </c>
      <c r="S61" s="191" t="s">
        <v>571</v>
      </c>
      <c r="T61" s="197" t="s">
        <v>572</v>
      </c>
      <c r="U61" s="198" t="s">
        <v>573</v>
      </c>
      <c r="V61" s="146" t="s">
        <v>257</v>
      </c>
      <c r="W61" s="131" t="s">
        <v>574</v>
      </c>
    </row>
    <row r="62" spans="1:23" ht="135" x14ac:dyDescent="0.2">
      <c r="A62" s="146" t="s">
        <v>595</v>
      </c>
      <c r="B62" s="152" t="s">
        <v>33</v>
      </c>
      <c r="C62" s="191" t="s">
        <v>575</v>
      </c>
      <c r="D62" s="191" t="s">
        <v>576</v>
      </c>
      <c r="E62" s="191" t="s">
        <v>577</v>
      </c>
      <c r="F62" s="192">
        <v>3</v>
      </c>
      <c r="G62" s="192">
        <v>2</v>
      </c>
      <c r="H62" s="193" t="s">
        <v>102</v>
      </c>
      <c r="I62" s="194" t="s">
        <v>109</v>
      </c>
      <c r="J62" s="195">
        <v>1</v>
      </c>
      <c r="K62" s="195">
        <v>2</v>
      </c>
      <c r="L62" s="193" t="s">
        <v>370</v>
      </c>
      <c r="M62" s="196">
        <v>42461</v>
      </c>
      <c r="N62" s="196">
        <v>42735</v>
      </c>
      <c r="O62" s="191" t="s">
        <v>578</v>
      </c>
      <c r="P62" s="191" t="s">
        <v>579</v>
      </c>
      <c r="Q62" s="191" t="s">
        <v>569</v>
      </c>
      <c r="R62" s="194" t="s">
        <v>570</v>
      </c>
      <c r="S62" s="191" t="s">
        <v>580</v>
      </c>
      <c r="T62" s="199" t="s">
        <v>581</v>
      </c>
      <c r="U62" s="198" t="s">
        <v>626</v>
      </c>
      <c r="V62" s="146" t="s">
        <v>257</v>
      </c>
      <c r="W62" s="131" t="s">
        <v>574</v>
      </c>
    </row>
    <row r="63" spans="1:23" ht="89.25" x14ac:dyDescent="0.2">
      <c r="A63" s="146" t="s">
        <v>595</v>
      </c>
      <c r="B63" s="152" t="s">
        <v>33</v>
      </c>
      <c r="C63" s="191" t="s">
        <v>582</v>
      </c>
      <c r="D63" s="191" t="s">
        <v>583</v>
      </c>
      <c r="E63" s="191" t="s">
        <v>584</v>
      </c>
      <c r="F63" s="192">
        <v>4</v>
      </c>
      <c r="G63" s="192">
        <v>2</v>
      </c>
      <c r="H63" s="193" t="s">
        <v>106</v>
      </c>
      <c r="I63" s="194" t="s">
        <v>109</v>
      </c>
      <c r="J63" s="195">
        <v>2</v>
      </c>
      <c r="K63" s="195">
        <v>2</v>
      </c>
      <c r="L63" s="193" t="s">
        <v>370</v>
      </c>
      <c r="M63" s="196">
        <v>0</v>
      </c>
      <c r="N63" s="196">
        <v>0</v>
      </c>
      <c r="O63" s="191" t="s">
        <v>585</v>
      </c>
      <c r="P63" s="192" t="s">
        <v>586</v>
      </c>
      <c r="Q63" s="191" t="s">
        <v>569</v>
      </c>
      <c r="R63" s="194" t="s">
        <v>570</v>
      </c>
      <c r="S63" s="191" t="s">
        <v>587</v>
      </c>
      <c r="T63" s="199" t="s">
        <v>588</v>
      </c>
      <c r="U63" s="198" t="s">
        <v>627</v>
      </c>
      <c r="V63" s="146" t="s">
        <v>257</v>
      </c>
      <c r="W63" s="131" t="s">
        <v>574</v>
      </c>
    </row>
    <row r="64" spans="1:23" ht="112.5" x14ac:dyDescent="0.2">
      <c r="A64" s="132" t="s">
        <v>460</v>
      </c>
      <c r="B64" s="151" t="s">
        <v>6</v>
      </c>
      <c r="C64" s="170" t="s">
        <v>446</v>
      </c>
      <c r="D64" s="171" t="s">
        <v>447</v>
      </c>
      <c r="E64" s="170" t="s">
        <v>448</v>
      </c>
      <c r="F64" s="172">
        <v>3</v>
      </c>
      <c r="G64" s="172">
        <v>3</v>
      </c>
      <c r="H64" s="173" t="s">
        <v>106</v>
      </c>
      <c r="I64" s="172" t="s">
        <v>117</v>
      </c>
      <c r="J64" s="172">
        <v>1</v>
      </c>
      <c r="K64" s="172">
        <v>3</v>
      </c>
      <c r="L64" s="173" t="s">
        <v>102</v>
      </c>
      <c r="M64" s="174">
        <v>42370</v>
      </c>
      <c r="N64" s="174">
        <v>42735</v>
      </c>
      <c r="O64" s="170" t="s">
        <v>449</v>
      </c>
      <c r="P64" s="170" t="s">
        <v>450</v>
      </c>
      <c r="Q64" s="170" t="s">
        <v>451</v>
      </c>
      <c r="R64" s="170" t="s">
        <v>452</v>
      </c>
      <c r="S64" s="170" t="s">
        <v>443</v>
      </c>
      <c r="T64" s="200">
        <v>0.35</v>
      </c>
      <c r="U64" s="170" t="s">
        <v>628</v>
      </c>
      <c r="V64" s="133" t="s">
        <v>257</v>
      </c>
      <c r="W64" s="132" t="s">
        <v>444</v>
      </c>
    </row>
    <row r="65" spans="1:23" ht="101.25" x14ac:dyDescent="0.2">
      <c r="A65" s="132" t="s">
        <v>460</v>
      </c>
      <c r="B65" s="151" t="s">
        <v>6</v>
      </c>
      <c r="C65" s="170" t="s">
        <v>453</v>
      </c>
      <c r="D65" s="171" t="s">
        <v>454</v>
      </c>
      <c r="E65" s="170" t="s">
        <v>455</v>
      </c>
      <c r="F65" s="172">
        <v>3</v>
      </c>
      <c r="G65" s="172">
        <v>3</v>
      </c>
      <c r="H65" s="173" t="s">
        <v>106</v>
      </c>
      <c r="I65" s="172" t="s">
        <v>117</v>
      </c>
      <c r="J65" s="172">
        <v>1</v>
      </c>
      <c r="K65" s="172">
        <v>3</v>
      </c>
      <c r="L65" s="173" t="s">
        <v>102</v>
      </c>
      <c r="M65" s="174">
        <v>42461</v>
      </c>
      <c r="N65" s="174">
        <v>42735</v>
      </c>
      <c r="O65" s="170" t="s">
        <v>456</v>
      </c>
      <c r="P65" s="170" t="s">
        <v>457</v>
      </c>
      <c r="Q65" s="170" t="s">
        <v>458</v>
      </c>
      <c r="R65" s="170" t="s">
        <v>459</v>
      </c>
      <c r="S65" s="170" t="s">
        <v>445</v>
      </c>
      <c r="T65" s="200">
        <v>0.35</v>
      </c>
      <c r="U65" s="170" t="s">
        <v>629</v>
      </c>
      <c r="V65" s="133" t="s">
        <v>257</v>
      </c>
      <c r="W65" s="132" t="s">
        <v>444</v>
      </c>
    </row>
    <row r="66" spans="1:23" ht="101.25" x14ac:dyDescent="0.2">
      <c r="A66" s="132" t="s">
        <v>461</v>
      </c>
      <c r="B66" s="151" t="s">
        <v>6</v>
      </c>
      <c r="C66" s="170" t="s">
        <v>462</v>
      </c>
      <c r="D66" s="171" t="s">
        <v>463</v>
      </c>
      <c r="E66" s="170" t="s">
        <v>464</v>
      </c>
      <c r="F66" s="172">
        <v>3</v>
      </c>
      <c r="G66" s="172">
        <v>3</v>
      </c>
      <c r="H66" s="173" t="s">
        <v>370</v>
      </c>
      <c r="I66" s="172" t="s">
        <v>279</v>
      </c>
      <c r="J66" s="172">
        <v>2</v>
      </c>
      <c r="K66" s="172">
        <v>0</v>
      </c>
      <c r="L66" s="173" t="s">
        <v>370</v>
      </c>
      <c r="M66" s="174">
        <v>42371</v>
      </c>
      <c r="N66" s="174">
        <v>42735</v>
      </c>
      <c r="O66" s="170" t="s">
        <v>465</v>
      </c>
      <c r="P66" s="170" t="s">
        <v>466</v>
      </c>
      <c r="Q66" s="170" t="s">
        <v>467</v>
      </c>
      <c r="R66" s="170" t="s">
        <v>468</v>
      </c>
      <c r="S66" s="170" t="s">
        <v>469</v>
      </c>
      <c r="T66" s="200">
        <v>25</v>
      </c>
      <c r="U66" s="170" t="s">
        <v>630</v>
      </c>
      <c r="V66" s="133" t="s">
        <v>470</v>
      </c>
      <c r="W66" s="132"/>
    </row>
    <row r="67" spans="1:23" ht="234.75" customHeight="1" x14ac:dyDescent="0.2">
      <c r="A67" s="132" t="s">
        <v>461</v>
      </c>
      <c r="B67" s="151" t="s">
        <v>6</v>
      </c>
      <c r="C67" s="170" t="s">
        <v>471</v>
      </c>
      <c r="D67" s="171" t="s">
        <v>472</v>
      </c>
      <c r="E67" s="170" t="s">
        <v>473</v>
      </c>
      <c r="F67" s="172">
        <v>3</v>
      </c>
      <c r="G67" s="172">
        <v>3</v>
      </c>
      <c r="H67" s="173" t="s">
        <v>370</v>
      </c>
      <c r="I67" s="172" t="s">
        <v>279</v>
      </c>
      <c r="J67" s="172">
        <v>2</v>
      </c>
      <c r="K67" s="172">
        <v>0</v>
      </c>
      <c r="L67" s="173" t="s">
        <v>370</v>
      </c>
      <c r="M67" s="174">
        <v>42371</v>
      </c>
      <c r="N67" s="174">
        <v>42735</v>
      </c>
      <c r="O67" s="170" t="s">
        <v>474</v>
      </c>
      <c r="P67" s="170" t="s">
        <v>475</v>
      </c>
      <c r="Q67" s="170" t="s">
        <v>467</v>
      </c>
      <c r="R67" s="170" t="s">
        <v>476</v>
      </c>
      <c r="S67" s="170" t="s">
        <v>477</v>
      </c>
      <c r="T67" s="200">
        <v>1</v>
      </c>
      <c r="U67" s="170" t="s">
        <v>631</v>
      </c>
      <c r="V67" s="133" t="s">
        <v>470</v>
      </c>
      <c r="W67" s="132"/>
    </row>
    <row r="68" spans="1:23" ht="397.5" customHeight="1" x14ac:dyDescent="0.2">
      <c r="A68" s="132" t="s">
        <v>479</v>
      </c>
      <c r="B68" s="151" t="s">
        <v>34</v>
      </c>
      <c r="C68" s="170" t="s">
        <v>480</v>
      </c>
      <c r="D68" s="171" t="s">
        <v>481</v>
      </c>
      <c r="E68" s="170" t="s">
        <v>482</v>
      </c>
      <c r="F68" s="172">
        <v>1</v>
      </c>
      <c r="G68" s="172">
        <v>10</v>
      </c>
      <c r="H68" s="173" t="s">
        <v>370</v>
      </c>
      <c r="I68" s="172" t="s">
        <v>109</v>
      </c>
      <c r="J68" s="172">
        <v>-1</v>
      </c>
      <c r="K68" s="172">
        <v>10</v>
      </c>
      <c r="L68" s="173" t="s">
        <v>370</v>
      </c>
      <c r="M68" s="174">
        <v>42371</v>
      </c>
      <c r="N68" s="174">
        <v>42735</v>
      </c>
      <c r="O68" s="170" t="s">
        <v>483</v>
      </c>
      <c r="P68" s="170" t="s">
        <v>484</v>
      </c>
      <c r="Q68" s="170" t="s">
        <v>485</v>
      </c>
      <c r="R68" s="170" t="s">
        <v>486</v>
      </c>
      <c r="S68" s="170" t="s">
        <v>487</v>
      </c>
      <c r="T68" s="200">
        <v>1</v>
      </c>
      <c r="U68" s="170" t="s">
        <v>632</v>
      </c>
      <c r="V68" s="133" t="s">
        <v>478</v>
      </c>
      <c r="W68" s="132"/>
    </row>
    <row r="69" spans="1:23" ht="236.25" x14ac:dyDescent="0.2">
      <c r="A69" s="132" t="s">
        <v>488</v>
      </c>
      <c r="B69" s="151" t="s">
        <v>13</v>
      </c>
      <c r="C69" s="170" t="s">
        <v>489</v>
      </c>
      <c r="D69" s="171" t="s">
        <v>490</v>
      </c>
      <c r="E69" s="170" t="s">
        <v>491</v>
      </c>
      <c r="F69" s="172">
        <v>2</v>
      </c>
      <c r="G69" s="172">
        <v>2</v>
      </c>
      <c r="H69" s="173" t="s">
        <v>370</v>
      </c>
      <c r="I69" s="172" t="s">
        <v>279</v>
      </c>
      <c r="J69" s="172">
        <v>0</v>
      </c>
      <c r="K69" s="172">
        <v>2</v>
      </c>
      <c r="L69" s="173" t="s">
        <v>370</v>
      </c>
      <c r="M69" s="174">
        <v>42370</v>
      </c>
      <c r="N69" s="174">
        <v>42735</v>
      </c>
      <c r="O69" s="170" t="s">
        <v>492</v>
      </c>
      <c r="P69" s="170" t="s">
        <v>493</v>
      </c>
      <c r="Q69" s="170" t="s">
        <v>494</v>
      </c>
      <c r="R69" s="170" t="s">
        <v>495</v>
      </c>
      <c r="S69" s="170" t="s">
        <v>496</v>
      </c>
      <c r="T69" s="200" t="s">
        <v>497</v>
      </c>
      <c r="U69" s="170" t="s">
        <v>498</v>
      </c>
      <c r="V69" s="133" t="s">
        <v>257</v>
      </c>
      <c r="W69" s="132" t="s">
        <v>499</v>
      </c>
    </row>
    <row r="70" spans="1:23" ht="123.75" x14ac:dyDescent="0.2">
      <c r="A70" s="132" t="s">
        <v>502</v>
      </c>
      <c r="B70" s="151" t="s">
        <v>13</v>
      </c>
      <c r="C70" s="170" t="s">
        <v>503</v>
      </c>
      <c r="D70" s="171" t="s">
        <v>504</v>
      </c>
      <c r="E70" s="170" t="s">
        <v>505</v>
      </c>
      <c r="F70" s="172">
        <v>4</v>
      </c>
      <c r="G70" s="172">
        <v>3</v>
      </c>
      <c r="H70" s="173" t="s">
        <v>106</v>
      </c>
      <c r="I70" s="172" t="s">
        <v>279</v>
      </c>
      <c r="J70" s="172">
        <v>3</v>
      </c>
      <c r="K70" s="172">
        <v>3</v>
      </c>
      <c r="L70" s="173" t="s">
        <v>106</v>
      </c>
      <c r="M70" s="174">
        <v>42371</v>
      </c>
      <c r="N70" s="174">
        <v>42735</v>
      </c>
      <c r="O70" s="170" t="s">
        <v>506</v>
      </c>
      <c r="P70" s="170" t="s">
        <v>507</v>
      </c>
      <c r="Q70" s="170" t="s">
        <v>508</v>
      </c>
      <c r="R70" s="170" t="s">
        <v>509</v>
      </c>
      <c r="S70" s="170" t="s">
        <v>500</v>
      </c>
      <c r="T70" s="200" t="s">
        <v>501</v>
      </c>
      <c r="U70" s="170" t="s">
        <v>633</v>
      </c>
      <c r="V70" s="133" t="s">
        <v>257</v>
      </c>
      <c r="W70" s="132"/>
    </row>
    <row r="71" spans="1:23" ht="247.5" x14ac:dyDescent="0.2">
      <c r="A71" s="132" t="s">
        <v>510</v>
      </c>
      <c r="B71" s="151" t="s">
        <v>34</v>
      </c>
      <c r="C71" s="170" t="s">
        <v>511</v>
      </c>
      <c r="D71" s="171" t="s">
        <v>512</v>
      </c>
      <c r="E71" s="170" t="s">
        <v>513</v>
      </c>
      <c r="F71" s="172">
        <v>1</v>
      </c>
      <c r="G71" s="172">
        <v>10</v>
      </c>
      <c r="H71" s="173" t="s">
        <v>370</v>
      </c>
      <c r="I71" s="172" t="s">
        <v>279</v>
      </c>
      <c r="J71" s="172">
        <v>-1</v>
      </c>
      <c r="K71" s="172">
        <v>10</v>
      </c>
      <c r="L71" s="173" t="s">
        <v>370</v>
      </c>
      <c r="M71" s="174">
        <v>42371</v>
      </c>
      <c r="N71" s="174">
        <v>42735</v>
      </c>
      <c r="O71" s="170" t="s">
        <v>514</v>
      </c>
      <c r="P71" s="170" t="s">
        <v>515</v>
      </c>
      <c r="Q71" s="170" t="s">
        <v>516</v>
      </c>
      <c r="R71" s="170" t="s">
        <v>517</v>
      </c>
      <c r="S71" s="170" t="s">
        <v>518</v>
      </c>
      <c r="T71" s="200" t="s">
        <v>519</v>
      </c>
      <c r="U71" s="170" t="s">
        <v>634</v>
      </c>
      <c r="V71" s="133" t="s">
        <v>257</v>
      </c>
      <c r="W71" s="132" t="s">
        <v>520</v>
      </c>
    </row>
    <row r="72" spans="1:23" ht="281.25" x14ac:dyDescent="0.2">
      <c r="A72" s="132" t="s">
        <v>510</v>
      </c>
      <c r="B72" s="151" t="s">
        <v>13</v>
      </c>
      <c r="C72" s="170" t="s">
        <v>521</v>
      </c>
      <c r="D72" s="171" t="s">
        <v>522</v>
      </c>
      <c r="E72" s="170" t="s">
        <v>523</v>
      </c>
      <c r="F72" s="172">
        <v>3</v>
      </c>
      <c r="G72" s="172">
        <v>2</v>
      </c>
      <c r="H72" s="173" t="s">
        <v>102</v>
      </c>
      <c r="I72" s="172" t="s">
        <v>117</v>
      </c>
      <c r="J72" s="172">
        <v>2</v>
      </c>
      <c r="K72" s="172">
        <v>2</v>
      </c>
      <c r="L72" s="173" t="s">
        <v>370</v>
      </c>
      <c r="M72" s="174">
        <v>42370</v>
      </c>
      <c r="N72" s="174" t="s">
        <v>524</v>
      </c>
      <c r="O72" s="170" t="s">
        <v>525</v>
      </c>
      <c r="P72" s="170" t="s">
        <v>526</v>
      </c>
      <c r="Q72" s="170" t="s">
        <v>516</v>
      </c>
      <c r="R72" s="170" t="s">
        <v>527</v>
      </c>
      <c r="S72" s="170" t="s">
        <v>528</v>
      </c>
      <c r="T72" s="200" t="s">
        <v>529</v>
      </c>
      <c r="U72" s="170" t="s">
        <v>635</v>
      </c>
      <c r="V72" s="133" t="s">
        <v>257</v>
      </c>
      <c r="W72" s="132" t="s">
        <v>530</v>
      </c>
    </row>
    <row r="73" spans="1:23" ht="264" customHeight="1" x14ac:dyDescent="0.2">
      <c r="A73" s="132" t="s">
        <v>510</v>
      </c>
      <c r="B73" s="151" t="s">
        <v>23</v>
      </c>
      <c r="C73" s="170" t="s">
        <v>531</v>
      </c>
      <c r="D73" s="171" t="s">
        <v>532</v>
      </c>
      <c r="E73" s="170" t="s">
        <v>533</v>
      </c>
      <c r="F73" s="172">
        <v>2</v>
      </c>
      <c r="G73" s="172">
        <v>4</v>
      </c>
      <c r="H73" s="173" t="s">
        <v>106</v>
      </c>
      <c r="I73" s="172" t="s">
        <v>283</v>
      </c>
      <c r="J73" s="172">
        <v>1</v>
      </c>
      <c r="K73" s="172">
        <v>4</v>
      </c>
      <c r="L73" s="173" t="s">
        <v>106</v>
      </c>
      <c r="M73" s="174">
        <v>42370</v>
      </c>
      <c r="N73" s="174" t="s">
        <v>524</v>
      </c>
      <c r="O73" s="170" t="s">
        <v>534</v>
      </c>
      <c r="P73" s="170" t="s">
        <v>535</v>
      </c>
      <c r="Q73" s="170" t="s">
        <v>516</v>
      </c>
      <c r="R73" s="170" t="s">
        <v>536</v>
      </c>
      <c r="S73" s="170" t="s">
        <v>537</v>
      </c>
      <c r="T73" s="200" t="s">
        <v>538</v>
      </c>
      <c r="U73" s="170" t="s">
        <v>636</v>
      </c>
      <c r="V73" s="133" t="s">
        <v>257</v>
      </c>
      <c r="W73" s="132" t="s">
        <v>520</v>
      </c>
    </row>
    <row r="74" spans="1:23" ht="211.5" customHeight="1" x14ac:dyDescent="0.2">
      <c r="A74" s="132" t="s">
        <v>510</v>
      </c>
      <c r="B74" s="151" t="s">
        <v>23</v>
      </c>
      <c r="C74" s="170" t="s">
        <v>539</v>
      </c>
      <c r="D74" s="171" t="s">
        <v>540</v>
      </c>
      <c r="E74" s="170" t="s">
        <v>541</v>
      </c>
      <c r="F74" s="172">
        <v>3</v>
      </c>
      <c r="G74" s="172">
        <v>3</v>
      </c>
      <c r="H74" s="173" t="s">
        <v>106</v>
      </c>
      <c r="I74" s="172" t="s">
        <v>283</v>
      </c>
      <c r="J74" s="172">
        <v>1</v>
      </c>
      <c r="K74" s="172">
        <v>3</v>
      </c>
      <c r="L74" s="173" t="s">
        <v>102</v>
      </c>
      <c r="M74" s="174">
        <v>42370</v>
      </c>
      <c r="N74" s="174" t="s">
        <v>524</v>
      </c>
      <c r="O74" s="170" t="s">
        <v>542</v>
      </c>
      <c r="P74" s="170" t="s">
        <v>543</v>
      </c>
      <c r="Q74" s="170" t="s">
        <v>516</v>
      </c>
      <c r="R74" s="170" t="s">
        <v>544</v>
      </c>
      <c r="S74" s="170" t="s">
        <v>546</v>
      </c>
      <c r="T74" s="200" t="s">
        <v>547</v>
      </c>
      <c r="U74" s="170" t="s">
        <v>637</v>
      </c>
      <c r="V74" s="133" t="s">
        <v>257</v>
      </c>
      <c r="W74" s="132" t="s">
        <v>545</v>
      </c>
    </row>
    <row r="75" spans="1:23" x14ac:dyDescent="0.2">
      <c r="A75" s="126"/>
      <c r="B75" s="153"/>
      <c r="C75" s="126"/>
      <c r="D75" s="147"/>
      <c r="E75" s="126"/>
      <c r="F75" s="127"/>
      <c r="G75" s="127"/>
      <c r="H75" s="128"/>
      <c r="I75" s="127"/>
      <c r="J75" s="127"/>
      <c r="K75" s="127"/>
      <c r="L75" s="128"/>
      <c r="M75" s="129"/>
      <c r="N75" s="129"/>
      <c r="O75" s="126"/>
      <c r="P75" s="126"/>
      <c r="Q75" s="126"/>
      <c r="R75" s="126"/>
      <c r="S75" s="126"/>
      <c r="T75" s="148"/>
      <c r="U75" s="126"/>
      <c r="V75" s="127"/>
      <c r="W75" s="126"/>
    </row>
    <row r="76" spans="1:23" ht="24" customHeight="1" x14ac:dyDescent="0.2">
      <c r="A76" s="275" t="s">
        <v>596</v>
      </c>
      <c r="B76" s="275"/>
      <c r="C76" s="275"/>
      <c r="D76" s="275"/>
      <c r="E76" s="275"/>
      <c r="F76" s="93"/>
      <c r="G76" s="93"/>
    </row>
    <row r="77" spans="1:23" ht="16.5" customHeight="1" x14ac:dyDescent="0.2">
      <c r="A77" s="275" t="s">
        <v>597</v>
      </c>
      <c r="B77" s="275"/>
      <c r="C77" s="275"/>
      <c r="D77" s="275"/>
      <c r="E77" s="275"/>
      <c r="F77" s="275"/>
      <c r="G77" s="275"/>
    </row>
    <row r="78" spans="1:23" ht="22.5" customHeight="1" x14ac:dyDescent="0.2">
      <c r="A78" s="275" t="s">
        <v>598</v>
      </c>
      <c r="B78" s="275"/>
      <c r="C78" s="275"/>
      <c r="D78" s="275"/>
      <c r="E78" s="275"/>
      <c r="F78" s="275"/>
      <c r="G78" s="275"/>
    </row>
    <row r="79" spans="1:23" x14ac:dyDescent="0.2">
      <c r="A79" s="155"/>
      <c r="B79" s="156"/>
      <c r="C79" s="155"/>
      <c r="D79" s="155"/>
      <c r="E79" s="155"/>
      <c r="F79" s="155"/>
      <c r="G79" s="155"/>
    </row>
  </sheetData>
  <sheetProtection formatCells="0" formatColumns="0" formatRows="0"/>
  <mergeCells count="94">
    <mergeCell ref="U7:U13"/>
    <mergeCell ref="V7:V13"/>
    <mergeCell ref="W7:W13"/>
    <mergeCell ref="R9:R13"/>
    <mergeCell ref="S7:S13"/>
    <mergeCell ref="T7:T13"/>
    <mergeCell ref="I7:R7"/>
    <mergeCell ref="I8:I13"/>
    <mergeCell ref="J9:J13"/>
    <mergeCell ref="K9:K13"/>
    <mergeCell ref="O9:O13"/>
    <mergeCell ref="P9:P13"/>
    <mergeCell ref="Q9:Q13"/>
    <mergeCell ref="U2:W2"/>
    <mergeCell ref="U3:W3"/>
    <mergeCell ref="U4:W4"/>
    <mergeCell ref="A6:E6"/>
    <mergeCell ref="F6:R6"/>
    <mergeCell ref="S6:T6"/>
    <mergeCell ref="B7:B13"/>
    <mergeCell ref="C7:C13"/>
    <mergeCell ref="D7:D13"/>
    <mergeCell ref="E7:E13"/>
    <mergeCell ref="A2:A4"/>
    <mergeCell ref="A77:G77"/>
    <mergeCell ref="A78:G78"/>
    <mergeCell ref="F9:F13"/>
    <mergeCell ref="G9:G13"/>
    <mergeCell ref="B2:T4"/>
    <mergeCell ref="A5:W5"/>
    <mergeCell ref="U6:W6"/>
    <mergeCell ref="J8:L8"/>
    <mergeCell ref="M8:R8"/>
    <mergeCell ref="F8:H8"/>
    <mergeCell ref="A76:E76"/>
    <mergeCell ref="F7:H7"/>
    <mergeCell ref="M9:N11"/>
    <mergeCell ref="M12:M13"/>
    <mergeCell ref="N12:N13"/>
    <mergeCell ref="A7:A13"/>
    <mergeCell ref="A25:A35"/>
    <mergeCell ref="B25:B35"/>
    <mergeCell ref="C25:C35"/>
    <mergeCell ref="D25:D35"/>
    <mergeCell ref="E25:E35"/>
    <mergeCell ref="Q25:Q35"/>
    <mergeCell ref="R25:R35"/>
    <mergeCell ref="E36:E46"/>
    <mergeCell ref="G36:G46"/>
    <mergeCell ref="H36:H46"/>
    <mergeCell ref="I36:I46"/>
    <mergeCell ref="J36:J46"/>
    <mergeCell ref="K36:K46"/>
    <mergeCell ref="L36:L46"/>
    <mergeCell ref="M36:M46"/>
    <mergeCell ref="N36:N46"/>
    <mergeCell ref="O36:O46"/>
    <mergeCell ref="P36:P46"/>
    <mergeCell ref="Q36:Q46"/>
    <mergeCell ref="K25:K35"/>
    <mergeCell ref="L25:L35"/>
    <mergeCell ref="C36:C46"/>
    <mergeCell ref="D36:D46"/>
    <mergeCell ref="F36:F46"/>
    <mergeCell ref="O25:O35"/>
    <mergeCell ref="P25:P35"/>
    <mergeCell ref="N25:N35"/>
    <mergeCell ref="M25:M35"/>
    <mergeCell ref="F25:F35"/>
    <mergeCell ref="G25:G35"/>
    <mergeCell ref="H25:H35"/>
    <mergeCell ref="I25:I35"/>
    <mergeCell ref="J25:J35"/>
    <mergeCell ref="R36:R46"/>
    <mergeCell ref="A47:A57"/>
    <mergeCell ref="B47:B57"/>
    <mergeCell ref="C47:C57"/>
    <mergeCell ref="D47:D57"/>
    <mergeCell ref="E47:E57"/>
    <mergeCell ref="F47:F57"/>
    <mergeCell ref="G47:G57"/>
    <mergeCell ref="H47:H57"/>
    <mergeCell ref="I47:I57"/>
    <mergeCell ref="J47:J57"/>
    <mergeCell ref="K47:K57"/>
    <mergeCell ref="L47:L57"/>
    <mergeCell ref="M47:M57"/>
    <mergeCell ref="A36:A46"/>
    <mergeCell ref="B36:B46"/>
    <mergeCell ref="N47:N57"/>
    <mergeCell ref="O47:O57"/>
    <mergeCell ref="P47:P57"/>
    <mergeCell ref="Q47:Q57"/>
    <mergeCell ref="R47:R57"/>
  </mergeCells>
  <conditionalFormatting sqref="H25 H36 L36 H47 L47">
    <cfRule type="containsText" dxfId="29" priority="26" operator="containsText" text="extrema">
      <formula>NOT(ISERROR(SEARCH("extrema",H25)))</formula>
    </cfRule>
    <cfRule type="containsText" dxfId="28" priority="27" operator="containsText" text="alta">
      <formula>NOT(ISERROR(SEARCH("alta",H25)))</formula>
    </cfRule>
    <cfRule type="containsText" dxfId="27" priority="28" operator="containsText" text="moderada">
      <formula>NOT(ISERROR(SEARCH("moderada",H25)))</formula>
    </cfRule>
    <cfRule type="containsText" dxfId="26" priority="29" operator="containsText" text="baja">
      <formula>NOT(ISERROR(SEARCH("baja",H25)))</formula>
    </cfRule>
    <cfRule type="containsText" dxfId="25" priority="30" operator="containsText" text="23">
      <formula>NOT(ISERROR(SEARCH("23",H25)))</formula>
    </cfRule>
  </conditionalFormatting>
  <conditionalFormatting sqref="L25">
    <cfRule type="containsText" dxfId="24" priority="21" operator="containsText" text="extrema">
      <formula>NOT(ISERROR(SEARCH("extrema",L25)))</formula>
    </cfRule>
    <cfRule type="containsText" dxfId="23" priority="22" operator="containsText" text="alta">
      <formula>NOT(ISERROR(SEARCH("alta",L25)))</formula>
    </cfRule>
    <cfRule type="containsText" dxfId="22" priority="23" operator="containsText" text="moderada">
      <formula>NOT(ISERROR(SEARCH("moderada",L25)))</formula>
    </cfRule>
    <cfRule type="containsText" dxfId="21" priority="24" operator="containsText" text="baja">
      <formula>NOT(ISERROR(SEARCH("baja",L25)))</formula>
    </cfRule>
    <cfRule type="containsText" dxfId="20" priority="25" operator="containsText" text="23">
      <formula>NOT(ISERROR(SEARCH("23",L25)))</formula>
    </cfRule>
  </conditionalFormatting>
  <conditionalFormatting sqref="L14:L16">
    <cfRule type="containsText" dxfId="19" priority="11" stopIfTrue="1" operator="containsText" text="Extrema">
      <formula>NOT(ISERROR(SEARCH("Extrema",L14)))</formula>
    </cfRule>
    <cfRule type="containsText" dxfId="18" priority="12" stopIfTrue="1" operator="containsText" text="Alta">
      <formula>NOT(ISERROR(SEARCH("Alta",L14)))</formula>
    </cfRule>
    <cfRule type="containsText" dxfId="17" priority="13" stopIfTrue="1" operator="containsText" text="Moderada">
      <formula>NOT(ISERROR(SEARCH("Moderada",L14)))</formula>
    </cfRule>
    <cfRule type="containsText" dxfId="16" priority="14" stopIfTrue="1" operator="containsText" text="Baja">
      <formula>NOT(ISERROR(SEARCH("Baja",L14)))</formula>
    </cfRule>
    <cfRule type="containsText" dxfId="15" priority="15" stopIfTrue="1" operator="containsText" text="23">
      <formula>NOT(ISERROR(SEARCH("23",L14)))</formula>
    </cfRule>
  </conditionalFormatting>
  <conditionalFormatting sqref="L17:L24 H17:H24">
    <cfRule type="containsText" dxfId="14" priority="6" stopIfTrue="1" operator="containsText" text="Extrema">
      <formula>NOT(ISERROR(SEARCH("Extrema",H17)))</formula>
    </cfRule>
    <cfRule type="containsText" dxfId="13" priority="7" stopIfTrue="1" operator="containsText" text="Alta">
      <formula>NOT(ISERROR(SEARCH("Alta",H17)))</formula>
    </cfRule>
    <cfRule type="containsText" dxfId="12" priority="8" stopIfTrue="1" operator="containsText" text="Moderada">
      <formula>NOT(ISERROR(SEARCH("Moderada",H17)))</formula>
    </cfRule>
    <cfRule type="containsText" dxfId="11" priority="9" stopIfTrue="1" operator="containsText" text="Baja">
      <formula>NOT(ISERROR(SEARCH("Baja",H17)))</formula>
    </cfRule>
    <cfRule type="containsText" dxfId="10" priority="10" stopIfTrue="1" operator="containsText" text="23">
      <formula>NOT(ISERROR(SEARCH("23",H17)))</formula>
    </cfRule>
  </conditionalFormatting>
  <conditionalFormatting sqref="H14:H16">
    <cfRule type="containsText" dxfId="9" priority="16" stopIfTrue="1" operator="containsText" text="Extrema">
      <formula>NOT(ISERROR(SEARCH("Extrema",H14)))</formula>
    </cfRule>
    <cfRule type="containsText" dxfId="8" priority="17" stopIfTrue="1" operator="containsText" text="Alta">
      <formula>NOT(ISERROR(SEARCH("Alta",H14)))</formula>
    </cfRule>
    <cfRule type="containsText" dxfId="7" priority="18" stopIfTrue="1" operator="containsText" text="Moderada">
      <formula>NOT(ISERROR(SEARCH("Moderada",H14)))</formula>
    </cfRule>
    <cfRule type="containsText" dxfId="6" priority="19" stopIfTrue="1" operator="containsText" text="Baja">
      <formula>NOT(ISERROR(SEARCH("Baja",H14)))</formula>
    </cfRule>
    <cfRule type="containsText" dxfId="5" priority="20" stopIfTrue="1" operator="containsText" text="23">
      <formula>NOT(ISERROR(SEARCH("23",H14)))</formula>
    </cfRule>
  </conditionalFormatting>
  <conditionalFormatting sqref="L58:L75 H58:H75">
    <cfRule type="containsText" dxfId="4" priority="1" stopIfTrue="1" operator="containsText" text="Extrema">
      <formula>NOT(ISERROR(SEARCH("Extrema",H58)))</formula>
    </cfRule>
    <cfRule type="containsText" dxfId="3" priority="2" stopIfTrue="1" operator="containsText" text="Alta">
      <formula>NOT(ISERROR(SEARCH("Alta",H58)))</formula>
    </cfRule>
    <cfRule type="containsText" dxfId="2" priority="3" stopIfTrue="1" operator="containsText" text="Moderada">
      <formula>NOT(ISERROR(SEARCH("Moderada",H58)))</formula>
    </cfRule>
    <cfRule type="containsText" dxfId="1" priority="4" stopIfTrue="1" operator="containsText" text="Baja">
      <formula>NOT(ISERROR(SEARCH("Baja",H58)))</formula>
    </cfRule>
    <cfRule type="containsText" dxfId="0" priority="5" stopIfTrue="1" operator="containsText" text="23">
      <formula>NOT(ISERROR(SEARCH("23",H58)))</formula>
    </cfRule>
  </conditionalFormatting>
  <pageMargins left="0.7" right="0.7" top="0.75" bottom="0.75" header="0.3" footer="0.3"/>
  <pageSetup scale="3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93"/>
  <sheetViews>
    <sheetView workbookViewId="0"/>
  </sheetViews>
  <sheetFormatPr baseColWidth="10" defaultColWidth="9.140625" defaultRowHeight="15" x14ac:dyDescent="0.25"/>
  <cols>
    <col min="1" max="1" width="16.5703125" style="12" customWidth="1"/>
    <col min="2" max="2" width="58.28515625" style="12" customWidth="1"/>
    <col min="3" max="3" width="20" style="12" customWidth="1"/>
    <col min="4" max="4" width="14" style="12" customWidth="1"/>
    <col min="5" max="5" width="9.85546875" style="12" customWidth="1"/>
    <col min="6" max="6" width="9.7109375" style="12" customWidth="1"/>
    <col min="7" max="7" width="7" style="12" customWidth="1"/>
    <col min="8" max="8" width="8.5703125" style="12" customWidth="1"/>
    <col min="9" max="11" width="9.5703125" style="12" customWidth="1"/>
    <col min="12" max="239" width="11.42578125" style="12" customWidth="1"/>
    <col min="240" max="240" width="15.7109375" style="12" customWidth="1"/>
  </cols>
  <sheetData>
    <row r="1" spans="1:6" x14ac:dyDescent="0.25">
      <c r="A1" s="73"/>
      <c r="B1" s="73"/>
      <c r="C1" s="73"/>
      <c r="D1" s="73"/>
      <c r="E1" s="73"/>
      <c r="F1" s="73"/>
    </row>
    <row r="2" spans="1:6" ht="15" customHeight="1" x14ac:dyDescent="0.25">
      <c r="A2" s="290" t="s">
        <v>171</v>
      </c>
      <c r="B2" s="290"/>
      <c r="C2" s="290"/>
      <c r="D2" s="290"/>
      <c r="E2" s="73"/>
      <c r="F2" s="73"/>
    </row>
    <row r="3" spans="1:6" ht="15" customHeight="1" x14ac:dyDescent="0.25">
      <c r="A3" s="65"/>
      <c r="B3" s="65"/>
      <c r="C3" s="65"/>
      <c r="D3" s="65"/>
      <c r="E3" s="73"/>
      <c r="F3" s="73"/>
    </row>
    <row r="4" spans="1:6" ht="30.75" customHeight="1" x14ac:dyDescent="0.25">
      <c r="A4" s="88" t="s">
        <v>172</v>
      </c>
      <c r="B4" s="88" t="s">
        <v>173</v>
      </c>
      <c r="C4" s="89" t="s">
        <v>174</v>
      </c>
      <c r="D4" s="89" t="s">
        <v>175</v>
      </c>
      <c r="E4" s="73"/>
      <c r="F4" s="73"/>
    </row>
    <row r="5" spans="1:6" ht="57.75" customHeight="1" x14ac:dyDescent="0.25">
      <c r="A5" s="4" t="s">
        <v>176</v>
      </c>
      <c r="B5" s="4" t="s">
        <v>177</v>
      </c>
      <c r="C5" s="4" t="s">
        <v>178</v>
      </c>
      <c r="D5" s="56">
        <v>1</v>
      </c>
      <c r="E5" s="73"/>
      <c r="F5" s="73"/>
    </row>
    <row r="6" spans="1:6" ht="57.75" customHeight="1" x14ac:dyDescent="0.25">
      <c r="A6" s="4" t="s">
        <v>179</v>
      </c>
      <c r="B6" s="4" t="s">
        <v>180</v>
      </c>
      <c r="C6" s="4" t="s">
        <v>181</v>
      </c>
      <c r="D6" s="56">
        <v>2</v>
      </c>
      <c r="E6" s="73"/>
      <c r="F6" s="73"/>
    </row>
    <row r="7" spans="1:6" ht="57.75" customHeight="1" x14ac:dyDescent="0.25">
      <c r="A7" s="4" t="s">
        <v>182</v>
      </c>
      <c r="B7" s="4" t="s">
        <v>183</v>
      </c>
      <c r="C7" s="4" t="s">
        <v>184</v>
      </c>
      <c r="D7" s="56">
        <v>3</v>
      </c>
      <c r="E7" s="73"/>
      <c r="F7" s="73"/>
    </row>
    <row r="8" spans="1:6" ht="57.75" customHeight="1" x14ac:dyDescent="0.25">
      <c r="A8" s="4" t="s">
        <v>185</v>
      </c>
      <c r="B8" s="4" t="s">
        <v>186</v>
      </c>
      <c r="C8" s="4" t="s">
        <v>187</v>
      </c>
      <c r="D8" s="56">
        <v>4</v>
      </c>
      <c r="E8" s="73"/>
      <c r="F8" s="73"/>
    </row>
    <row r="9" spans="1:6" ht="57.75" customHeight="1" x14ac:dyDescent="0.25">
      <c r="A9" s="4" t="s">
        <v>188</v>
      </c>
      <c r="B9" s="4" t="s">
        <v>189</v>
      </c>
      <c r="C9" s="4" t="s">
        <v>190</v>
      </c>
      <c r="D9" s="56">
        <v>5</v>
      </c>
      <c r="E9" s="73"/>
      <c r="F9" s="73"/>
    </row>
    <row r="10" spans="1:6" x14ac:dyDescent="0.25">
      <c r="A10" s="72" t="s">
        <v>191</v>
      </c>
      <c r="B10" s="65"/>
      <c r="C10" s="65"/>
      <c r="D10" s="65"/>
      <c r="E10" s="73"/>
      <c r="F10" s="73"/>
    </row>
    <row r="11" spans="1:6" x14ac:dyDescent="0.25">
      <c r="A11" s="74"/>
      <c r="B11" s="74"/>
      <c r="C11" s="73"/>
      <c r="D11" s="73"/>
      <c r="E11" s="73"/>
      <c r="F11" s="73"/>
    </row>
    <row r="12" spans="1:6" ht="20.25" customHeight="1" x14ac:dyDescent="0.25">
      <c r="A12" s="290" t="s">
        <v>192</v>
      </c>
      <c r="B12" s="290"/>
      <c r="C12" s="290"/>
      <c r="D12" s="73"/>
      <c r="E12" s="73"/>
      <c r="F12" s="73"/>
    </row>
    <row r="13" spans="1:6" x14ac:dyDescent="0.25">
      <c r="A13" s="65"/>
      <c r="B13" s="65"/>
      <c r="C13" s="65"/>
      <c r="D13" s="65"/>
      <c r="E13" s="73"/>
      <c r="F13" s="73"/>
    </row>
    <row r="14" spans="1:6" ht="30" x14ac:dyDescent="0.25">
      <c r="A14" s="5" t="s">
        <v>172</v>
      </c>
      <c r="B14" s="6" t="s">
        <v>173</v>
      </c>
      <c r="C14" s="10" t="s">
        <v>193</v>
      </c>
      <c r="D14" s="73"/>
      <c r="E14" s="73"/>
      <c r="F14" s="73"/>
    </row>
    <row r="15" spans="1:6" ht="30" x14ac:dyDescent="0.25">
      <c r="A15" s="8" t="s">
        <v>194</v>
      </c>
      <c r="B15" s="4" t="s">
        <v>195</v>
      </c>
      <c r="C15" s="56">
        <v>1</v>
      </c>
      <c r="D15" s="73"/>
      <c r="E15" s="73"/>
      <c r="F15" s="73"/>
    </row>
    <row r="16" spans="1:6" ht="30" x14ac:dyDescent="0.25">
      <c r="A16" s="8" t="s">
        <v>196</v>
      </c>
      <c r="B16" s="4" t="s">
        <v>197</v>
      </c>
      <c r="C16" s="56">
        <v>2</v>
      </c>
      <c r="D16" s="73"/>
      <c r="E16" s="73"/>
      <c r="F16" s="73"/>
    </row>
    <row r="17" spans="1:12" ht="30" x14ac:dyDescent="0.25">
      <c r="A17" s="8" t="s">
        <v>198</v>
      </c>
      <c r="B17" s="4" t="s">
        <v>199</v>
      </c>
      <c r="C17" s="56">
        <v>3</v>
      </c>
      <c r="D17" s="73"/>
      <c r="E17" s="73"/>
      <c r="F17" s="73"/>
    </row>
    <row r="18" spans="1:12" ht="30" x14ac:dyDescent="0.25">
      <c r="A18" s="8" t="s">
        <v>200</v>
      </c>
      <c r="B18" s="4" t="s">
        <v>201</v>
      </c>
      <c r="C18" s="56">
        <v>4</v>
      </c>
      <c r="D18" s="73"/>
      <c r="E18" s="73"/>
      <c r="F18" s="73"/>
    </row>
    <row r="19" spans="1:12" ht="30" x14ac:dyDescent="0.25">
      <c r="A19" s="9" t="s">
        <v>202</v>
      </c>
      <c r="B19" s="7" t="s">
        <v>203</v>
      </c>
      <c r="C19" s="57">
        <v>5</v>
      </c>
      <c r="D19" s="73"/>
      <c r="E19" s="73"/>
      <c r="F19" s="73"/>
    </row>
    <row r="20" spans="1:12" x14ac:dyDescent="0.25">
      <c r="A20" s="73"/>
      <c r="B20" s="73"/>
      <c r="C20" s="73"/>
      <c r="D20" s="73"/>
      <c r="E20" s="73"/>
      <c r="F20" s="73"/>
    </row>
    <row r="21" spans="1:12" x14ac:dyDescent="0.25">
      <c r="A21" s="290" t="s">
        <v>204</v>
      </c>
      <c r="B21" s="290"/>
      <c r="C21" s="290"/>
      <c r="D21" s="290"/>
      <c r="E21" s="290"/>
      <c r="F21" s="290"/>
    </row>
    <row r="22" spans="1:12" x14ac:dyDescent="0.25">
      <c r="A22" s="75"/>
      <c r="B22" s="75"/>
      <c r="C22" s="75"/>
      <c r="D22" s="75"/>
      <c r="E22" s="73"/>
      <c r="F22" s="73"/>
    </row>
    <row r="23" spans="1:12" ht="19.5" customHeight="1" x14ac:dyDescent="0.25">
      <c r="A23" s="310" t="s">
        <v>205</v>
      </c>
      <c r="B23" s="311" t="s">
        <v>206</v>
      </c>
      <c r="C23" s="310" t="s">
        <v>207</v>
      </c>
      <c r="D23" s="310"/>
      <c r="E23" s="288" t="s">
        <v>208</v>
      </c>
      <c r="F23" s="289"/>
      <c r="G23" s="288" t="s">
        <v>209</v>
      </c>
      <c r="H23" s="289"/>
      <c r="I23" s="288" t="s">
        <v>210</v>
      </c>
      <c r="J23" s="289"/>
      <c r="K23" s="288" t="s">
        <v>211</v>
      </c>
      <c r="L23" s="289"/>
    </row>
    <row r="24" spans="1:12" ht="20.25" customHeight="1" x14ac:dyDescent="0.25">
      <c r="A24" s="310"/>
      <c r="B24" s="311"/>
      <c r="C24" s="76" t="s">
        <v>212</v>
      </c>
      <c r="D24" s="76" t="s">
        <v>63</v>
      </c>
      <c r="E24" s="76" t="s">
        <v>212</v>
      </c>
      <c r="F24" s="76" t="s">
        <v>63</v>
      </c>
      <c r="G24" s="76" t="s">
        <v>212</v>
      </c>
      <c r="H24" s="76" t="s">
        <v>63</v>
      </c>
      <c r="I24" s="76" t="s">
        <v>212</v>
      </c>
      <c r="J24" s="76" t="s">
        <v>63</v>
      </c>
      <c r="K24" s="76" t="s">
        <v>212</v>
      </c>
      <c r="L24" s="76" t="s">
        <v>63</v>
      </c>
    </row>
    <row r="25" spans="1:12" ht="15.75" x14ac:dyDescent="0.25">
      <c r="A25" s="22">
        <v>1</v>
      </c>
      <c r="B25" s="23" t="s">
        <v>213</v>
      </c>
      <c r="C25" s="99" t="s">
        <v>214</v>
      </c>
      <c r="D25" s="99"/>
      <c r="E25" s="94"/>
      <c r="F25" s="94"/>
      <c r="G25" s="42"/>
      <c r="H25" s="42"/>
      <c r="I25" s="42"/>
      <c r="J25" s="42"/>
      <c r="K25" s="42"/>
      <c r="L25" s="42"/>
    </row>
    <row r="26" spans="1:12" ht="30" x14ac:dyDescent="0.25">
      <c r="A26" s="22">
        <v>2</v>
      </c>
      <c r="B26" s="23" t="s">
        <v>215</v>
      </c>
      <c r="C26" s="99" t="s">
        <v>214</v>
      </c>
      <c r="D26" s="99"/>
      <c r="E26" s="94"/>
      <c r="F26" s="94"/>
      <c r="G26" s="42"/>
      <c r="H26" s="42"/>
      <c r="I26" s="42"/>
      <c r="J26" s="42"/>
      <c r="K26" s="42"/>
      <c r="L26" s="42"/>
    </row>
    <row r="27" spans="1:12" ht="15.75" x14ac:dyDescent="0.25">
      <c r="A27" s="22">
        <v>3</v>
      </c>
      <c r="B27" s="23" t="s">
        <v>216</v>
      </c>
      <c r="C27" s="99" t="s">
        <v>214</v>
      </c>
      <c r="D27" s="99"/>
      <c r="E27" s="94"/>
      <c r="F27" s="94"/>
      <c r="G27" s="56"/>
      <c r="H27" s="56"/>
      <c r="I27" s="42"/>
      <c r="J27" s="42"/>
      <c r="K27" s="42"/>
      <c r="L27" s="42"/>
    </row>
    <row r="28" spans="1:12" ht="30" x14ac:dyDescent="0.25">
      <c r="A28" s="22">
        <v>4</v>
      </c>
      <c r="B28" s="23" t="s">
        <v>217</v>
      </c>
      <c r="C28" s="99" t="s">
        <v>214</v>
      </c>
      <c r="D28" s="99"/>
      <c r="E28" s="94"/>
      <c r="F28" s="94"/>
      <c r="G28" s="42"/>
      <c r="H28" s="42"/>
      <c r="I28" s="42"/>
      <c r="J28" s="42"/>
      <c r="K28" s="42"/>
      <c r="L28" s="42"/>
    </row>
    <row r="29" spans="1:12" ht="30" x14ac:dyDescent="0.25">
      <c r="A29" s="22">
        <v>5</v>
      </c>
      <c r="B29" s="23" t="s">
        <v>218</v>
      </c>
      <c r="C29" s="99" t="s">
        <v>214</v>
      </c>
      <c r="D29" s="99"/>
      <c r="E29" s="94"/>
      <c r="F29" s="94"/>
      <c r="G29" s="42"/>
      <c r="H29" s="42"/>
      <c r="I29" s="42"/>
      <c r="J29" s="42"/>
      <c r="K29" s="42"/>
      <c r="L29" s="42"/>
    </row>
    <row r="30" spans="1:12" ht="15.75" x14ac:dyDescent="0.25">
      <c r="A30" s="22">
        <v>6</v>
      </c>
      <c r="B30" s="23" t="s">
        <v>219</v>
      </c>
      <c r="C30" s="99"/>
      <c r="D30" s="100" t="s">
        <v>220</v>
      </c>
      <c r="E30" s="94"/>
      <c r="F30" s="95"/>
      <c r="G30" s="42"/>
      <c r="H30" s="42"/>
      <c r="I30" s="42"/>
      <c r="J30" s="42"/>
      <c r="K30" s="42"/>
      <c r="L30" s="42"/>
    </row>
    <row r="31" spans="1:12" ht="30" x14ac:dyDescent="0.25">
      <c r="A31" s="22">
        <v>7</v>
      </c>
      <c r="B31" s="23" t="s">
        <v>221</v>
      </c>
      <c r="C31" s="99" t="s">
        <v>214</v>
      </c>
      <c r="D31" s="100"/>
      <c r="E31" s="94"/>
      <c r="F31" s="95"/>
      <c r="G31" s="42"/>
      <c r="H31" s="42"/>
      <c r="I31" s="42"/>
      <c r="J31" s="42"/>
      <c r="K31" s="42"/>
      <c r="L31" s="42"/>
    </row>
    <row r="32" spans="1:12" ht="30" x14ac:dyDescent="0.25">
      <c r="A32" s="22">
        <v>8</v>
      </c>
      <c r="B32" s="23" t="s">
        <v>222</v>
      </c>
      <c r="C32" s="99"/>
      <c r="D32" s="100" t="s">
        <v>220</v>
      </c>
      <c r="E32" s="94"/>
      <c r="F32" s="95"/>
      <c r="G32" s="42"/>
      <c r="H32" s="42"/>
      <c r="I32" s="42"/>
      <c r="J32" s="42"/>
      <c r="K32" s="42"/>
      <c r="L32" s="42"/>
    </row>
    <row r="33" spans="1:12" ht="15.75" x14ac:dyDescent="0.25">
      <c r="A33" s="22">
        <v>9</v>
      </c>
      <c r="B33" s="23" t="s">
        <v>223</v>
      </c>
      <c r="C33" s="99"/>
      <c r="D33" s="100" t="s">
        <v>214</v>
      </c>
      <c r="E33" s="94"/>
      <c r="F33" s="94"/>
      <c r="G33" s="42"/>
      <c r="H33" s="42"/>
      <c r="I33" s="42"/>
      <c r="J33" s="42"/>
      <c r="K33" s="42"/>
      <c r="L33" s="42"/>
    </row>
    <row r="34" spans="1:12" ht="30" x14ac:dyDescent="0.25">
      <c r="A34" s="22">
        <v>10</v>
      </c>
      <c r="B34" s="23" t="s">
        <v>224</v>
      </c>
      <c r="C34" s="99" t="s">
        <v>214</v>
      </c>
      <c r="D34" s="100"/>
      <c r="E34" s="94"/>
      <c r="F34" s="94"/>
      <c r="G34" s="42"/>
      <c r="H34" s="42"/>
      <c r="I34" s="42"/>
      <c r="J34" s="42"/>
      <c r="K34" s="42"/>
      <c r="L34" s="42"/>
    </row>
    <row r="35" spans="1:12" ht="15.75" x14ac:dyDescent="0.25">
      <c r="A35" s="22">
        <v>11</v>
      </c>
      <c r="B35" s="23" t="s">
        <v>225</v>
      </c>
      <c r="C35" s="99" t="s">
        <v>220</v>
      </c>
      <c r="D35" s="100"/>
      <c r="E35" s="94"/>
      <c r="F35" s="94"/>
      <c r="G35" s="42"/>
      <c r="H35" s="42"/>
      <c r="I35" s="42"/>
      <c r="J35" s="42"/>
      <c r="K35" s="42"/>
      <c r="L35" s="42"/>
    </row>
    <row r="36" spans="1:12" ht="15.75" x14ac:dyDescent="0.25">
      <c r="A36" s="22">
        <v>12</v>
      </c>
      <c r="B36" s="23" t="s">
        <v>226</v>
      </c>
      <c r="C36" s="99" t="s">
        <v>214</v>
      </c>
      <c r="D36" s="100"/>
      <c r="E36" s="94"/>
      <c r="F36" s="94"/>
      <c r="G36" s="42"/>
      <c r="H36" s="42"/>
      <c r="I36" s="42"/>
      <c r="J36" s="42"/>
      <c r="K36" s="42"/>
      <c r="L36" s="42"/>
    </row>
    <row r="37" spans="1:12" ht="15.75" x14ac:dyDescent="0.25">
      <c r="A37" s="22">
        <v>13</v>
      </c>
      <c r="B37" s="23" t="s">
        <v>227</v>
      </c>
      <c r="C37" s="99"/>
      <c r="D37" s="100" t="s">
        <v>214</v>
      </c>
      <c r="E37" s="94"/>
      <c r="F37" s="94"/>
      <c r="G37" s="42"/>
      <c r="H37" s="42"/>
      <c r="I37" s="42"/>
      <c r="J37" s="42"/>
      <c r="K37" s="42"/>
      <c r="L37" s="42"/>
    </row>
    <row r="38" spans="1:12" ht="15.75" x14ac:dyDescent="0.25">
      <c r="A38" s="22">
        <v>14</v>
      </c>
      <c r="B38" s="23" t="s">
        <v>228</v>
      </c>
      <c r="C38" s="99" t="s">
        <v>220</v>
      </c>
      <c r="D38" s="100"/>
      <c r="E38" s="94"/>
      <c r="F38" s="94"/>
      <c r="G38" s="42"/>
      <c r="H38" s="42"/>
      <c r="I38" s="42"/>
      <c r="J38" s="42"/>
      <c r="K38" s="42"/>
      <c r="L38" s="42"/>
    </row>
    <row r="39" spans="1:12" ht="15.75" x14ac:dyDescent="0.25">
      <c r="A39" s="22">
        <v>15</v>
      </c>
      <c r="B39" s="23" t="s">
        <v>229</v>
      </c>
      <c r="C39" s="99" t="s">
        <v>220</v>
      </c>
      <c r="D39" s="100"/>
      <c r="E39" s="94"/>
      <c r="F39" s="94"/>
      <c r="G39" s="42"/>
      <c r="H39" s="42"/>
      <c r="I39" s="42"/>
      <c r="J39" s="42"/>
      <c r="K39" s="42"/>
      <c r="L39" s="42"/>
    </row>
    <row r="40" spans="1:12" ht="15.75" x14ac:dyDescent="0.25">
      <c r="A40" s="22">
        <v>16</v>
      </c>
      <c r="B40" s="23" t="s">
        <v>230</v>
      </c>
      <c r="C40" s="99"/>
      <c r="D40" s="100" t="s">
        <v>214</v>
      </c>
      <c r="E40" s="94"/>
      <c r="F40" s="94"/>
      <c r="G40" s="42"/>
      <c r="H40" s="42"/>
      <c r="I40" s="42"/>
      <c r="J40" s="42"/>
      <c r="K40" s="42"/>
      <c r="L40" s="42"/>
    </row>
    <row r="41" spans="1:12" ht="15.75" x14ac:dyDescent="0.25">
      <c r="A41" s="22">
        <v>17</v>
      </c>
      <c r="B41" s="23" t="s">
        <v>231</v>
      </c>
      <c r="C41" s="99" t="s">
        <v>214</v>
      </c>
      <c r="D41" s="100"/>
      <c r="E41" s="94"/>
      <c r="F41" s="94"/>
      <c r="G41" s="42"/>
      <c r="H41" s="42"/>
      <c r="I41" s="42"/>
      <c r="J41" s="42"/>
      <c r="K41" s="42"/>
      <c r="L41" s="42"/>
    </row>
    <row r="42" spans="1:12" ht="15.75" x14ac:dyDescent="0.25">
      <c r="A42" s="22">
        <v>18</v>
      </c>
      <c r="B42" s="23" t="s">
        <v>232</v>
      </c>
      <c r="C42" s="99" t="s">
        <v>214</v>
      </c>
      <c r="D42" s="100"/>
      <c r="E42" s="56"/>
      <c r="F42" s="94"/>
      <c r="G42" s="42"/>
      <c r="H42" s="42"/>
      <c r="I42" s="42"/>
      <c r="J42" s="42"/>
      <c r="K42" s="42"/>
      <c r="L42" s="42"/>
    </row>
    <row r="43" spans="1:12" x14ac:dyDescent="0.25">
      <c r="A43" s="309" t="s">
        <v>233</v>
      </c>
      <c r="B43" s="309"/>
      <c r="C43" s="37">
        <f t="shared" ref="C43:L43" si="0">COUNTA(C25:C42)</f>
        <v>13</v>
      </c>
      <c r="D43" s="37">
        <f t="shared" si="0"/>
        <v>5</v>
      </c>
      <c r="E43" s="37">
        <f t="shared" si="0"/>
        <v>0</v>
      </c>
      <c r="F43" s="37">
        <f t="shared" si="0"/>
        <v>0</v>
      </c>
      <c r="G43" s="37">
        <f t="shared" si="0"/>
        <v>0</v>
      </c>
      <c r="H43" s="37">
        <f t="shared" si="0"/>
        <v>0</v>
      </c>
      <c r="I43" s="37">
        <f t="shared" si="0"/>
        <v>0</v>
      </c>
      <c r="J43" s="37">
        <f t="shared" si="0"/>
        <v>0</v>
      </c>
      <c r="K43" s="37">
        <f t="shared" si="0"/>
        <v>0</v>
      </c>
      <c r="L43" s="37">
        <f t="shared" si="0"/>
        <v>0</v>
      </c>
    </row>
    <row r="44" spans="1:12" ht="24" customHeight="1" x14ac:dyDescent="0.25">
      <c r="A44" s="296" t="s">
        <v>234</v>
      </c>
      <c r="B44" s="297"/>
      <c r="C44" s="24" t="str">
        <f>IF(C43&gt;=12,"Catastrófico",IF(C43&gt;=6,"Mayor",IF(C43&lt;=5,"Moderado","OJO")))</f>
        <v>Catastrófico</v>
      </c>
      <c r="D44" s="91"/>
      <c r="E44" s="24" t="str">
        <f>IF(E43&gt;=12,"Catastrófico",IF(E43&gt;=6,"Mayor",IF(E43&lt;=5,"Moderado","OJO")))</f>
        <v>Moderado</v>
      </c>
      <c r="F44" s="92"/>
      <c r="G44" s="24" t="str">
        <f>IF(G43&gt;=12,"Catastrófico",IF(G43&gt;=6,"Mayor",IF(G43&lt;=5,"Moderado","OJO")))</f>
        <v>Moderado</v>
      </c>
      <c r="I44" s="24" t="str">
        <f>IF(I43&gt;=12,"Catastrófico",IF(I43&gt;=6,"Mayor",IF(I43&lt;=5,"Moderado","OJO")))</f>
        <v>Moderado</v>
      </c>
      <c r="K44" s="24" t="str">
        <f>IF(K43&gt;=12,"Catastrófico",IF(K43&gt;=6,"Mayor",IF(K43&lt;=5,"Moderado","OJO")))</f>
        <v>Moderado</v>
      </c>
    </row>
    <row r="45" spans="1:12" ht="24" customHeight="1" x14ac:dyDescent="0.25">
      <c r="A45" s="298"/>
      <c r="B45" s="299"/>
      <c r="C45" s="24" t="str">
        <f>IF(C44="Catastrófico","20",IF(C44="Mayor","10",IF(C44="Moderado","5","REVISAR")))</f>
        <v>20</v>
      </c>
      <c r="D45" s="91"/>
      <c r="E45" s="24" t="str">
        <f>IF(E44="Catastrófico","20",IF(E44="Mayor","10",IF(E44="Moderado","5","REVISAR")))</f>
        <v>5</v>
      </c>
      <c r="F45" s="91"/>
      <c r="G45" s="24" t="str">
        <f>IF(G44="Catastrófico","20",IF(G44="Mayor","10",IF(G44="Moderado","5","REVISAR")))</f>
        <v>5</v>
      </c>
      <c r="I45" s="24" t="str">
        <f>IF(I44="Catastrófico","20",IF(I44="Mayor","10",IF(I44="Moderado","5","REVISAR")))</f>
        <v>5</v>
      </c>
      <c r="K45" s="24" t="str">
        <f>IF(K44="Catastrófico","20",IF(K44="Mayor","10",IF(K44="Moderado","5","REVISAR")))</f>
        <v>5</v>
      </c>
    </row>
    <row r="46" spans="1:12" x14ac:dyDescent="0.25">
      <c r="A46" s="73"/>
      <c r="B46" s="73"/>
      <c r="C46" s="73"/>
      <c r="D46" s="73"/>
      <c r="E46" s="73"/>
      <c r="F46" s="73"/>
    </row>
    <row r="47" spans="1:12" ht="25.5" customHeight="1" x14ac:dyDescent="0.25">
      <c r="A47" s="73"/>
      <c r="B47" s="73"/>
      <c r="C47" s="295" t="s">
        <v>235</v>
      </c>
      <c r="D47" s="295"/>
      <c r="E47" s="73"/>
      <c r="F47" s="73"/>
    </row>
    <row r="48" spans="1:12" x14ac:dyDescent="0.25">
      <c r="A48" s="73"/>
      <c r="B48" s="73"/>
      <c r="C48" s="75"/>
      <c r="D48" s="75"/>
      <c r="E48" s="73"/>
      <c r="F48" s="73"/>
    </row>
    <row r="49" spans="1:7" ht="32.25" customHeight="1" x14ac:dyDescent="0.25">
      <c r="A49" s="73"/>
      <c r="B49" s="73"/>
      <c r="C49" s="79" t="s">
        <v>236</v>
      </c>
      <c r="D49" s="79" t="s">
        <v>237</v>
      </c>
      <c r="E49" s="79" t="s">
        <v>238</v>
      </c>
      <c r="F49" s="73"/>
    </row>
    <row r="50" spans="1:7" x14ac:dyDescent="0.25">
      <c r="A50" s="73"/>
      <c r="B50" s="73"/>
      <c r="C50" s="77" t="s">
        <v>239</v>
      </c>
      <c r="D50" s="77" t="s">
        <v>198</v>
      </c>
      <c r="E50" s="77">
        <v>5</v>
      </c>
      <c r="F50" s="73"/>
    </row>
    <row r="51" spans="1:7" x14ac:dyDescent="0.25">
      <c r="A51" s="73"/>
      <c r="B51" s="73"/>
      <c r="C51" s="77" t="s">
        <v>240</v>
      </c>
      <c r="D51" s="77" t="s">
        <v>200</v>
      </c>
      <c r="E51" s="77">
        <v>10</v>
      </c>
      <c r="F51" s="73"/>
    </row>
    <row r="52" spans="1:7" x14ac:dyDescent="0.25">
      <c r="A52" s="73"/>
      <c r="B52" s="73"/>
      <c r="C52" s="77" t="s">
        <v>241</v>
      </c>
      <c r="D52" s="77" t="s">
        <v>202</v>
      </c>
      <c r="E52" s="77">
        <v>20</v>
      </c>
      <c r="F52" s="73"/>
    </row>
    <row r="53" spans="1:7" x14ac:dyDescent="0.25">
      <c r="A53" s="73"/>
      <c r="B53" s="73"/>
      <c r="C53" s="73"/>
      <c r="D53" s="73"/>
      <c r="E53" s="73"/>
      <c r="F53" s="73"/>
    </row>
    <row r="54" spans="1:7" x14ac:dyDescent="0.25">
      <c r="A54" s="290" t="s">
        <v>242</v>
      </c>
      <c r="B54" s="290"/>
      <c r="C54" s="290"/>
      <c r="D54" s="290"/>
      <c r="E54" s="290"/>
      <c r="F54" s="290"/>
    </row>
    <row r="55" spans="1:7" ht="35.25" customHeight="1" x14ac:dyDescent="0.25">
      <c r="A55" s="304" t="s">
        <v>243</v>
      </c>
      <c r="B55" s="304"/>
      <c r="C55" s="304"/>
      <c r="D55" s="304"/>
      <c r="E55" s="304"/>
      <c r="F55" s="304"/>
    </row>
    <row r="56" spans="1:7" x14ac:dyDescent="0.25">
      <c r="A56" s="65"/>
      <c r="B56" s="65"/>
      <c r="C56" s="65"/>
      <c r="D56" s="65"/>
      <c r="E56" s="65"/>
      <c r="F56" s="65"/>
    </row>
    <row r="57" spans="1:7" x14ac:dyDescent="0.25">
      <c r="A57" s="291" t="s">
        <v>244</v>
      </c>
      <c r="B57" s="293" t="s">
        <v>245</v>
      </c>
      <c r="C57" s="293"/>
      <c r="D57" s="293"/>
      <c r="E57" s="293"/>
      <c r="F57" s="294"/>
    </row>
    <row r="58" spans="1:7" ht="42.75" customHeight="1" x14ac:dyDescent="0.25">
      <c r="A58" s="292"/>
      <c r="B58" s="50" t="s">
        <v>246</v>
      </c>
      <c r="C58" s="50" t="s">
        <v>247</v>
      </c>
      <c r="D58" s="50" t="s">
        <v>248</v>
      </c>
      <c r="E58" s="50" t="s">
        <v>249</v>
      </c>
      <c r="F58" s="90" t="s">
        <v>250</v>
      </c>
      <c r="G58" s="14"/>
    </row>
    <row r="59" spans="1:7" x14ac:dyDescent="0.25">
      <c r="A59" s="60" t="s">
        <v>251</v>
      </c>
      <c r="B59" s="22" t="s">
        <v>252</v>
      </c>
      <c r="C59" s="22" t="s">
        <v>252</v>
      </c>
      <c r="D59" s="22" t="s">
        <v>253</v>
      </c>
      <c r="E59" s="22" t="s">
        <v>254</v>
      </c>
      <c r="F59" s="61" t="s">
        <v>254</v>
      </c>
    </row>
    <row r="60" spans="1:7" x14ac:dyDescent="0.25">
      <c r="A60" s="60" t="s">
        <v>255</v>
      </c>
      <c r="B60" s="22" t="s">
        <v>252</v>
      </c>
      <c r="C60" s="22" t="s">
        <v>252</v>
      </c>
      <c r="D60" s="22" t="s">
        <v>256</v>
      </c>
      <c r="E60" s="22" t="s">
        <v>257</v>
      </c>
      <c r="F60" s="61" t="s">
        <v>258</v>
      </c>
    </row>
    <row r="61" spans="1:7" x14ac:dyDescent="0.25">
      <c r="A61" s="60" t="s">
        <v>259</v>
      </c>
      <c r="B61" s="22" t="s">
        <v>252</v>
      </c>
      <c r="C61" s="22" t="s">
        <v>256</v>
      </c>
      <c r="D61" s="22" t="s">
        <v>257</v>
      </c>
      <c r="E61" s="22" t="s">
        <v>258</v>
      </c>
      <c r="F61" s="61" t="s">
        <v>258</v>
      </c>
    </row>
    <row r="62" spans="1:7" x14ac:dyDescent="0.25">
      <c r="A62" s="60" t="s">
        <v>260</v>
      </c>
      <c r="B62" s="22" t="s">
        <v>256</v>
      </c>
      <c r="C62" s="22" t="s">
        <v>257</v>
      </c>
      <c r="D62" s="22" t="s">
        <v>257</v>
      </c>
      <c r="E62" s="22" t="s">
        <v>258</v>
      </c>
      <c r="F62" s="61" t="s">
        <v>258</v>
      </c>
    </row>
    <row r="63" spans="1:7" x14ac:dyDescent="0.25">
      <c r="A63" s="62" t="s">
        <v>261</v>
      </c>
      <c r="B63" s="63" t="s">
        <v>257</v>
      </c>
      <c r="C63" s="63" t="s">
        <v>257</v>
      </c>
      <c r="D63" s="63" t="s">
        <v>258</v>
      </c>
      <c r="E63" s="63" t="s">
        <v>258</v>
      </c>
      <c r="F63" s="64" t="s">
        <v>258</v>
      </c>
    </row>
    <row r="64" spans="1:7" x14ac:dyDescent="0.25">
      <c r="A64" s="65"/>
      <c r="B64" s="65"/>
      <c r="C64" s="65"/>
      <c r="D64" s="65"/>
      <c r="E64" s="65"/>
      <c r="F64" s="65"/>
    </row>
    <row r="65" spans="1:6" ht="15.75" x14ac:dyDescent="0.25">
      <c r="A65" s="65"/>
      <c r="B65" s="65"/>
      <c r="C65" s="300" t="s">
        <v>92</v>
      </c>
      <c r="D65" s="308"/>
      <c r="E65" s="308"/>
      <c r="F65" s="65"/>
    </row>
    <row r="66" spans="1:6" x14ac:dyDescent="0.25">
      <c r="A66" s="65"/>
      <c r="B66" s="65"/>
      <c r="C66" s="65"/>
      <c r="D66" s="65"/>
      <c r="E66" s="65"/>
      <c r="F66" s="65"/>
    </row>
    <row r="67" spans="1:6" x14ac:dyDescent="0.25">
      <c r="A67" s="65"/>
      <c r="B67" s="65"/>
      <c r="C67" s="65"/>
      <c r="D67" s="65"/>
      <c r="E67" s="65"/>
      <c r="F67" s="65"/>
    </row>
    <row r="68" spans="1:6" ht="15.75" x14ac:dyDescent="0.25">
      <c r="A68" s="301" t="s">
        <v>262</v>
      </c>
      <c r="B68" s="302"/>
      <c r="C68" s="302"/>
      <c r="D68" s="302"/>
      <c r="E68" s="302"/>
      <c r="F68" s="303"/>
    </row>
    <row r="69" spans="1:6" ht="15.75" x14ac:dyDescent="0.25">
      <c r="A69" s="66" t="s">
        <v>263</v>
      </c>
      <c r="B69" s="67"/>
      <c r="C69" s="67"/>
      <c r="D69" s="67"/>
      <c r="E69" s="67"/>
      <c r="F69" s="68"/>
    </row>
    <row r="70" spans="1:6" ht="15.75" x14ac:dyDescent="0.25">
      <c r="A70" s="66" t="s">
        <v>264</v>
      </c>
      <c r="B70" s="67"/>
      <c r="C70" s="67"/>
      <c r="D70" s="67"/>
      <c r="E70" s="67"/>
      <c r="F70" s="68"/>
    </row>
    <row r="71" spans="1:6" ht="15.75" x14ac:dyDescent="0.25">
      <c r="A71" s="66" t="s">
        <v>265</v>
      </c>
      <c r="B71" s="67"/>
      <c r="C71" s="67"/>
      <c r="D71" s="67"/>
      <c r="E71" s="67"/>
      <c r="F71" s="68"/>
    </row>
    <row r="72" spans="1:6" ht="15.75" x14ac:dyDescent="0.25">
      <c r="A72" s="69" t="s">
        <v>266</v>
      </c>
      <c r="B72" s="70"/>
      <c r="C72" s="70"/>
      <c r="D72" s="70"/>
      <c r="E72" s="70"/>
      <c r="F72" s="71"/>
    </row>
    <row r="73" spans="1:6" x14ac:dyDescent="0.25">
      <c r="A73" s="65"/>
      <c r="B73" s="65"/>
      <c r="C73" s="65"/>
      <c r="D73" s="65"/>
      <c r="E73" s="65"/>
      <c r="F73" s="65"/>
    </row>
    <row r="74" spans="1:6" x14ac:dyDescent="0.25">
      <c r="A74" s="73"/>
      <c r="B74" s="73"/>
      <c r="C74" s="73"/>
      <c r="D74" s="73"/>
      <c r="E74" s="73"/>
      <c r="F74" s="73"/>
    </row>
    <row r="75" spans="1:6" x14ac:dyDescent="0.25">
      <c r="A75" s="73"/>
      <c r="B75" s="73"/>
      <c r="C75" s="73"/>
      <c r="D75" s="73"/>
      <c r="E75" s="73"/>
      <c r="F75" s="73"/>
    </row>
    <row r="76" spans="1:6" ht="15.75" x14ac:dyDescent="0.25">
      <c r="A76" s="78" t="s">
        <v>267</v>
      </c>
      <c r="B76" s="65"/>
      <c r="C76" s="65"/>
      <c r="D76" s="65"/>
      <c r="E76" s="65"/>
      <c r="F76" s="65"/>
    </row>
    <row r="77" spans="1:6" x14ac:dyDescent="0.25">
      <c r="A77" s="65"/>
      <c r="B77" s="65"/>
      <c r="C77" s="65"/>
      <c r="D77" s="65"/>
      <c r="E77" s="65"/>
      <c r="F77" s="65"/>
    </row>
    <row r="78" spans="1:6" x14ac:dyDescent="0.25">
      <c r="A78" s="291" t="s">
        <v>244</v>
      </c>
      <c r="B78" s="293" t="s">
        <v>245</v>
      </c>
      <c r="C78" s="293"/>
      <c r="D78" s="294"/>
      <c r="E78" s="65"/>
      <c r="F78" s="65"/>
    </row>
    <row r="79" spans="1:6" ht="30" x14ac:dyDescent="0.25">
      <c r="A79" s="292"/>
      <c r="B79" s="50" t="s">
        <v>268</v>
      </c>
      <c r="C79" s="50" t="s">
        <v>269</v>
      </c>
      <c r="D79" s="90" t="s">
        <v>270</v>
      </c>
      <c r="E79" s="65"/>
      <c r="F79" s="65"/>
    </row>
    <row r="80" spans="1:6" x14ac:dyDescent="0.25">
      <c r="A80" s="60" t="s">
        <v>261</v>
      </c>
      <c r="B80" s="22" t="s">
        <v>253</v>
      </c>
      <c r="C80" s="22" t="s">
        <v>254</v>
      </c>
      <c r="D80" s="61" t="s">
        <v>258</v>
      </c>
      <c r="E80" s="65"/>
      <c r="F80" s="65"/>
    </row>
    <row r="81" spans="1:6" x14ac:dyDescent="0.25">
      <c r="A81" s="60" t="s">
        <v>260</v>
      </c>
      <c r="B81" s="22" t="s">
        <v>256</v>
      </c>
      <c r="C81" s="22" t="s">
        <v>257</v>
      </c>
      <c r="D81" s="61" t="s">
        <v>258</v>
      </c>
      <c r="E81" s="65"/>
      <c r="F81" s="65"/>
    </row>
    <row r="82" spans="1:6" x14ac:dyDescent="0.25">
      <c r="A82" s="60" t="s">
        <v>259</v>
      </c>
      <c r="B82" s="22" t="s">
        <v>256</v>
      </c>
      <c r="C82" s="22" t="s">
        <v>257</v>
      </c>
      <c r="D82" s="61" t="s">
        <v>258</v>
      </c>
      <c r="E82" s="65"/>
      <c r="F82" s="65"/>
    </row>
    <row r="83" spans="1:6" x14ac:dyDescent="0.25">
      <c r="A83" s="60" t="s">
        <v>255</v>
      </c>
      <c r="B83" s="22" t="s">
        <v>271</v>
      </c>
      <c r="C83" s="22" t="s">
        <v>256</v>
      </c>
      <c r="D83" s="61" t="s">
        <v>257</v>
      </c>
      <c r="E83" s="65"/>
      <c r="F83" s="65"/>
    </row>
    <row r="84" spans="1:6" x14ac:dyDescent="0.25">
      <c r="A84" s="62" t="s">
        <v>272</v>
      </c>
      <c r="B84" s="63" t="s">
        <v>271</v>
      </c>
      <c r="C84" s="63" t="s">
        <v>271</v>
      </c>
      <c r="D84" s="64" t="s">
        <v>256</v>
      </c>
      <c r="E84" s="65"/>
      <c r="F84" s="65"/>
    </row>
    <row r="85" spans="1:6" x14ac:dyDescent="0.25">
      <c r="A85" s="65"/>
      <c r="B85" s="65"/>
      <c r="C85" s="65"/>
      <c r="D85" s="65"/>
      <c r="E85" s="65"/>
      <c r="F85" s="65"/>
    </row>
    <row r="86" spans="1:6" ht="15.75" x14ac:dyDescent="0.25">
      <c r="A86" s="65"/>
      <c r="B86" s="300" t="s">
        <v>92</v>
      </c>
      <c r="C86" s="300"/>
      <c r="D86" s="300"/>
      <c r="E86" s="65"/>
      <c r="F86" s="65"/>
    </row>
    <row r="87" spans="1:6" x14ac:dyDescent="0.25">
      <c r="A87" s="65"/>
      <c r="B87" s="65"/>
      <c r="C87" s="65"/>
      <c r="D87" s="65"/>
      <c r="E87" s="65"/>
      <c r="F87" s="65"/>
    </row>
    <row r="88" spans="1:6" x14ac:dyDescent="0.25">
      <c r="A88" s="65"/>
      <c r="B88" s="65"/>
      <c r="C88" s="65"/>
      <c r="D88" s="65"/>
      <c r="E88" s="65"/>
      <c r="F88" s="65"/>
    </row>
    <row r="89" spans="1:6" ht="15.75" x14ac:dyDescent="0.25">
      <c r="A89" s="301" t="s">
        <v>262</v>
      </c>
      <c r="B89" s="302"/>
      <c r="C89" s="302"/>
      <c r="D89" s="302"/>
      <c r="E89" s="302"/>
      <c r="F89" s="303"/>
    </row>
    <row r="90" spans="1:6" ht="15.75" x14ac:dyDescent="0.25">
      <c r="A90" s="66" t="s">
        <v>273</v>
      </c>
      <c r="B90" s="67"/>
      <c r="C90" s="67"/>
      <c r="D90" s="67"/>
      <c r="E90" s="67"/>
      <c r="F90" s="68"/>
    </row>
    <row r="91" spans="1:6" ht="15.75" x14ac:dyDescent="0.25">
      <c r="A91" s="66" t="s">
        <v>274</v>
      </c>
      <c r="B91" s="67"/>
      <c r="C91" s="67"/>
      <c r="D91" s="67"/>
      <c r="E91" s="67"/>
      <c r="F91" s="68"/>
    </row>
    <row r="92" spans="1:6" ht="15.75" x14ac:dyDescent="0.25">
      <c r="A92" s="66" t="s">
        <v>275</v>
      </c>
      <c r="B92" s="67"/>
      <c r="C92" s="67"/>
      <c r="D92" s="67"/>
      <c r="E92" s="67"/>
      <c r="F92" s="68"/>
    </row>
    <row r="93" spans="1:6" ht="33.75" customHeight="1" x14ac:dyDescent="0.25">
      <c r="A93" s="305" t="s">
        <v>276</v>
      </c>
      <c r="B93" s="306"/>
      <c r="C93" s="306"/>
      <c r="D93" s="306"/>
      <c r="E93" s="306"/>
      <c r="F93" s="307"/>
    </row>
  </sheetData>
  <mergeCells count="24">
    <mergeCell ref="A21:F21"/>
    <mergeCell ref="A43:B43"/>
    <mergeCell ref="A2:D2"/>
    <mergeCell ref="A23:A24"/>
    <mergeCell ref="B23:B24"/>
    <mergeCell ref="C23:D23"/>
    <mergeCell ref="A12:C12"/>
    <mergeCell ref="E23:F23"/>
    <mergeCell ref="B86:D86"/>
    <mergeCell ref="A89:F89"/>
    <mergeCell ref="A55:F55"/>
    <mergeCell ref="A93:F93"/>
    <mergeCell ref="A57:A58"/>
    <mergeCell ref="B57:F57"/>
    <mergeCell ref="C65:E65"/>
    <mergeCell ref="A68:F68"/>
    <mergeCell ref="G23:H23"/>
    <mergeCell ref="I23:J23"/>
    <mergeCell ref="K23:L23"/>
    <mergeCell ref="A54:F54"/>
    <mergeCell ref="A78:A79"/>
    <mergeCell ref="B78:D78"/>
    <mergeCell ref="C47:D47"/>
    <mergeCell ref="A44:B4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47"/>
  <sheetViews>
    <sheetView topLeftCell="A37" workbookViewId="0"/>
  </sheetViews>
  <sheetFormatPr baseColWidth="10" defaultColWidth="9.140625" defaultRowHeight="15" x14ac:dyDescent="0.25"/>
  <cols>
    <col min="1" max="1" width="29.28515625" style="12" customWidth="1"/>
    <col min="2" max="2" width="43" style="12" customWidth="1"/>
    <col min="3" max="9" width="11.42578125" style="12" customWidth="1"/>
    <col min="10" max="10" width="35.28515625" style="12" customWidth="1"/>
    <col min="11" max="234" width="11.42578125" style="12" customWidth="1"/>
    <col min="235" max="235" width="15.7109375" style="12" customWidth="1"/>
  </cols>
  <sheetData>
    <row r="1" spans="1:6" x14ac:dyDescent="0.25">
      <c r="A1" s="73"/>
      <c r="B1" s="73"/>
      <c r="C1" s="73"/>
      <c r="D1" s="73"/>
      <c r="E1" s="73"/>
      <c r="F1" s="73"/>
    </row>
    <row r="2" spans="1:6" x14ac:dyDescent="0.25">
      <c r="A2" s="312" t="s">
        <v>277</v>
      </c>
      <c r="B2" s="313"/>
      <c r="C2" s="73"/>
      <c r="D2" s="73"/>
      <c r="E2" s="73"/>
      <c r="F2" s="73"/>
    </row>
    <row r="3" spans="1:6" x14ac:dyDescent="0.25">
      <c r="C3" s="73"/>
      <c r="D3" s="73"/>
      <c r="E3" s="73"/>
      <c r="F3" s="73"/>
    </row>
    <row r="4" spans="1:6" x14ac:dyDescent="0.25">
      <c r="A4" s="314" t="s">
        <v>278</v>
      </c>
      <c r="B4" s="44" t="s">
        <v>279</v>
      </c>
      <c r="C4" s="73"/>
      <c r="D4" s="73"/>
      <c r="E4" s="73"/>
      <c r="F4" s="73"/>
    </row>
    <row r="5" spans="1:6" x14ac:dyDescent="0.25">
      <c r="A5" s="315"/>
      <c r="B5" s="44" t="s">
        <v>280</v>
      </c>
      <c r="C5" s="73"/>
      <c r="D5" s="73"/>
      <c r="E5" s="73"/>
      <c r="F5" s="73"/>
    </row>
    <row r="6" spans="1:6" x14ac:dyDescent="0.25">
      <c r="A6" s="315"/>
      <c r="B6" s="44" t="s">
        <v>281</v>
      </c>
      <c r="C6" s="73"/>
      <c r="D6" s="73"/>
      <c r="E6" s="73"/>
      <c r="F6" s="73"/>
    </row>
    <row r="7" spans="1:6" x14ac:dyDescent="0.25">
      <c r="A7" s="315"/>
      <c r="B7" s="44" t="s">
        <v>282</v>
      </c>
      <c r="C7" s="73"/>
      <c r="D7" s="73"/>
      <c r="E7" s="73"/>
      <c r="F7" s="73"/>
    </row>
    <row r="8" spans="1:6" x14ac:dyDescent="0.25">
      <c r="A8" s="315"/>
      <c r="B8" s="44" t="s">
        <v>283</v>
      </c>
      <c r="C8" s="73"/>
      <c r="D8" s="73"/>
      <c r="E8" s="73"/>
      <c r="F8" s="73"/>
    </row>
    <row r="9" spans="1:6" x14ac:dyDescent="0.25">
      <c r="A9" s="315"/>
      <c r="B9" s="44" t="s">
        <v>284</v>
      </c>
      <c r="C9" s="73"/>
      <c r="D9" s="73"/>
      <c r="E9" s="73"/>
      <c r="F9" s="73"/>
    </row>
    <row r="10" spans="1:6" x14ac:dyDescent="0.25">
      <c r="A10" s="315"/>
      <c r="B10" s="44" t="s">
        <v>285</v>
      </c>
      <c r="C10" s="73"/>
      <c r="D10" s="73"/>
      <c r="E10" s="73"/>
      <c r="F10" s="73"/>
    </row>
    <row r="11" spans="1:6" x14ac:dyDescent="0.25">
      <c r="A11" s="316"/>
      <c r="B11" s="44" t="s">
        <v>121</v>
      </c>
      <c r="C11" s="73"/>
      <c r="D11" s="73"/>
      <c r="E11" s="73"/>
      <c r="F11" s="73"/>
    </row>
    <row r="12" spans="1:6" x14ac:dyDescent="0.25">
      <c r="A12" s="314" t="s">
        <v>286</v>
      </c>
      <c r="B12" s="45" t="s">
        <v>287</v>
      </c>
      <c r="C12" s="73"/>
      <c r="D12" s="73"/>
      <c r="E12" s="73"/>
      <c r="F12" s="73"/>
    </row>
    <row r="13" spans="1:6" x14ac:dyDescent="0.25">
      <c r="A13" s="315"/>
      <c r="B13" s="44" t="s">
        <v>288</v>
      </c>
      <c r="C13" s="73"/>
      <c r="D13" s="73"/>
      <c r="E13" s="73"/>
      <c r="F13" s="73"/>
    </row>
    <row r="14" spans="1:6" x14ac:dyDescent="0.25">
      <c r="A14" s="315"/>
      <c r="B14" s="44" t="s">
        <v>289</v>
      </c>
      <c r="C14" s="73"/>
      <c r="D14" s="73"/>
      <c r="E14" s="73"/>
      <c r="F14" s="73"/>
    </row>
    <row r="15" spans="1:6" x14ac:dyDescent="0.25">
      <c r="A15" s="315"/>
      <c r="B15" s="44" t="s">
        <v>290</v>
      </c>
      <c r="C15" s="73"/>
      <c r="D15" s="73"/>
      <c r="E15" s="73"/>
      <c r="F15" s="73"/>
    </row>
    <row r="16" spans="1:6" x14ac:dyDescent="0.25">
      <c r="A16" s="315"/>
      <c r="B16" s="44" t="s">
        <v>291</v>
      </c>
      <c r="C16" s="73"/>
      <c r="D16" s="73"/>
      <c r="E16" s="73"/>
      <c r="F16" s="73"/>
    </row>
    <row r="17" spans="1:7" x14ac:dyDescent="0.25">
      <c r="A17" s="315"/>
      <c r="B17" s="44" t="s">
        <v>292</v>
      </c>
      <c r="C17" s="73"/>
      <c r="D17" s="73"/>
      <c r="E17" s="73"/>
      <c r="F17" s="73"/>
    </row>
    <row r="18" spans="1:7" x14ac:dyDescent="0.25">
      <c r="A18" s="315"/>
      <c r="B18" s="44" t="s">
        <v>293</v>
      </c>
      <c r="C18" s="73"/>
      <c r="D18" s="73"/>
      <c r="E18" s="73"/>
      <c r="F18" s="73"/>
    </row>
    <row r="19" spans="1:7" x14ac:dyDescent="0.25">
      <c r="A19" s="315"/>
      <c r="B19" s="44" t="s">
        <v>294</v>
      </c>
      <c r="C19" s="73"/>
      <c r="D19" s="73"/>
      <c r="E19" s="73"/>
      <c r="F19" s="73"/>
    </row>
    <row r="20" spans="1:7" x14ac:dyDescent="0.25">
      <c r="A20" s="315"/>
      <c r="B20" s="44" t="s">
        <v>117</v>
      </c>
      <c r="C20" s="73"/>
      <c r="D20" s="73"/>
      <c r="E20" s="73"/>
      <c r="F20" s="73"/>
    </row>
    <row r="21" spans="1:7" x14ac:dyDescent="0.25">
      <c r="A21" s="315"/>
      <c r="B21" s="44" t="s">
        <v>295</v>
      </c>
      <c r="C21" s="73"/>
      <c r="D21" s="73"/>
      <c r="E21" s="73"/>
      <c r="F21" s="73"/>
    </row>
    <row r="22" spans="1:7" x14ac:dyDescent="0.25">
      <c r="A22" s="315"/>
      <c r="B22" s="44" t="s">
        <v>296</v>
      </c>
      <c r="C22" s="73"/>
      <c r="D22" s="73"/>
      <c r="E22" s="73"/>
      <c r="F22" s="73"/>
    </row>
    <row r="23" spans="1:7" x14ac:dyDescent="0.25">
      <c r="A23" s="315"/>
      <c r="B23" s="44" t="s">
        <v>297</v>
      </c>
      <c r="C23" s="73"/>
      <c r="D23" s="73"/>
      <c r="E23" s="73"/>
      <c r="F23" s="73"/>
    </row>
    <row r="24" spans="1:7" x14ac:dyDescent="0.25">
      <c r="A24" s="315"/>
      <c r="B24" s="44" t="s">
        <v>298</v>
      </c>
      <c r="C24" s="73"/>
      <c r="D24" s="73"/>
      <c r="E24" s="73"/>
      <c r="F24" s="73"/>
    </row>
    <row r="25" spans="1:7" x14ac:dyDescent="0.25">
      <c r="A25" s="316"/>
      <c r="B25" s="44" t="s">
        <v>299</v>
      </c>
      <c r="C25" s="73"/>
      <c r="D25" s="73"/>
      <c r="E25" s="73"/>
      <c r="F25" s="73"/>
    </row>
    <row r="26" spans="1:7" x14ac:dyDescent="0.25">
      <c r="A26" s="38" t="s">
        <v>300</v>
      </c>
      <c r="B26" s="47" t="s">
        <v>109</v>
      </c>
      <c r="C26" s="73"/>
      <c r="D26" s="73"/>
      <c r="E26" s="73"/>
      <c r="F26" s="73"/>
    </row>
    <row r="27" spans="1:7" x14ac:dyDescent="0.25">
      <c r="C27" s="73"/>
      <c r="D27" s="73"/>
      <c r="E27" s="73"/>
      <c r="F27" s="73"/>
    </row>
    <row r="28" spans="1:7" x14ac:dyDescent="0.25">
      <c r="C28" s="73"/>
      <c r="D28" s="73"/>
      <c r="E28" s="73"/>
      <c r="F28" s="73"/>
    </row>
    <row r="29" spans="1:7" x14ac:dyDescent="0.25">
      <c r="A29" s="290" t="s">
        <v>301</v>
      </c>
      <c r="B29" s="290"/>
      <c r="C29" s="73"/>
      <c r="D29" s="73"/>
      <c r="E29" s="73"/>
      <c r="F29" s="73"/>
    </row>
    <row r="30" spans="1:7" x14ac:dyDescent="0.25">
      <c r="A30" s="46"/>
      <c r="B30" s="46"/>
      <c r="C30" s="73"/>
      <c r="D30" s="73"/>
      <c r="E30" s="73"/>
      <c r="F30" s="73"/>
    </row>
    <row r="31" spans="1:7" x14ac:dyDescent="0.25">
      <c r="A31" s="40" t="s">
        <v>302</v>
      </c>
      <c r="B31" s="40" t="s">
        <v>238</v>
      </c>
      <c r="C31" s="41" t="s">
        <v>207</v>
      </c>
      <c r="D31" s="41" t="s">
        <v>208</v>
      </c>
      <c r="E31" s="41" t="s">
        <v>209</v>
      </c>
      <c r="F31" s="41" t="s">
        <v>210</v>
      </c>
      <c r="G31" s="41" t="s">
        <v>211</v>
      </c>
    </row>
    <row r="32" spans="1:7" ht="38.25" x14ac:dyDescent="0.25">
      <c r="A32" s="18" t="s">
        <v>303</v>
      </c>
      <c r="B32" s="42">
        <v>15</v>
      </c>
      <c r="C32" s="101">
        <v>15</v>
      </c>
      <c r="D32" s="101">
        <v>13</v>
      </c>
      <c r="E32" s="102">
        <v>15</v>
      </c>
      <c r="F32" s="42"/>
      <c r="G32" s="42"/>
    </row>
    <row r="33" spans="1:7" ht="38.25" x14ac:dyDescent="0.25">
      <c r="A33" s="18" t="s">
        <v>304</v>
      </c>
      <c r="B33" s="42">
        <v>5</v>
      </c>
      <c r="C33" s="101">
        <v>5</v>
      </c>
      <c r="D33" s="101">
        <v>5</v>
      </c>
      <c r="E33" s="102">
        <v>5</v>
      </c>
      <c r="F33" s="42"/>
      <c r="G33" s="42"/>
    </row>
    <row r="34" spans="1:7" x14ac:dyDescent="0.25">
      <c r="A34" s="18" t="s">
        <v>305</v>
      </c>
      <c r="B34" s="42">
        <v>15</v>
      </c>
      <c r="C34" s="101">
        <v>0</v>
      </c>
      <c r="D34" s="101">
        <v>0</v>
      </c>
      <c r="E34" s="102">
        <v>0</v>
      </c>
      <c r="F34" s="42"/>
      <c r="G34" s="42"/>
    </row>
    <row r="35" spans="1:7" x14ac:dyDescent="0.25">
      <c r="A35" s="18" t="s">
        <v>306</v>
      </c>
      <c r="B35" s="42">
        <v>10</v>
      </c>
      <c r="C35" s="101">
        <v>10</v>
      </c>
      <c r="D35" s="101">
        <v>10</v>
      </c>
      <c r="E35" s="102">
        <v>10</v>
      </c>
      <c r="F35" s="42"/>
      <c r="G35" s="42"/>
    </row>
    <row r="36" spans="1:7" ht="38.25" x14ac:dyDescent="0.25">
      <c r="A36" s="18" t="s">
        <v>307</v>
      </c>
      <c r="B36" s="42">
        <v>15</v>
      </c>
      <c r="C36" s="101">
        <v>15</v>
      </c>
      <c r="D36" s="101">
        <v>15</v>
      </c>
      <c r="E36" s="102">
        <v>15</v>
      </c>
      <c r="F36" s="42"/>
      <c r="G36" s="42"/>
    </row>
    <row r="37" spans="1:7" ht="38.25" x14ac:dyDescent="0.25">
      <c r="A37" s="18" t="s">
        <v>308</v>
      </c>
      <c r="B37" s="42">
        <v>10</v>
      </c>
      <c r="C37" s="101">
        <v>10</v>
      </c>
      <c r="D37" s="101">
        <v>10</v>
      </c>
      <c r="E37" s="102">
        <v>10</v>
      </c>
      <c r="F37" s="42"/>
      <c r="G37" s="42"/>
    </row>
    <row r="38" spans="1:7" ht="38.25" x14ac:dyDescent="0.25">
      <c r="A38" s="18" t="s">
        <v>309</v>
      </c>
      <c r="B38" s="42">
        <v>30</v>
      </c>
      <c r="C38" s="101">
        <v>20</v>
      </c>
      <c r="D38" s="101">
        <v>22</v>
      </c>
      <c r="E38" s="102">
        <v>25</v>
      </c>
      <c r="F38" s="42"/>
      <c r="G38" s="42"/>
    </row>
    <row r="39" spans="1:7" x14ac:dyDescent="0.25">
      <c r="A39" s="43" t="s">
        <v>233</v>
      </c>
      <c r="B39" s="43">
        <f t="shared" ref="B39:G39" si="0">SUM(B32:B38)</f>
        <v>100</v>
      </c>
      <c r="C39" s="43">
        <f t="shared" si="0"/>
        <v>75</v>
      </c>
      <c r="D39" s="43">
        <f t="shared" si="0"/>
        <v>75</v>
      </c>
      <c r="E39" s="43">
        <f t="shared" si="0"/>
        <v>80</v>
      </c>
      <c r="F39" s="43">
        <f t="shared" si="0"/>
        <v>0</v>
      </c>
      <c r="G39" s="43">
        <f t="shared" si="0"/>
        <v>0</v>
      </c>
    </row>
    <row r="40" spans="1:7" x14ac:dyDescent="0.25">
      <c r="C40" s="73"/>
      <c r="D40" s="73"/>
      <c r="E40" s="73"/>
      <c r="F40" s="73"/>
    </row>
    <row r="41" spans="1:7" x14ac:dyDescent="0.25">
      <c r="A41" s="290" t="s">
        <v>310</v>
      </c>
      <c r="B41" s="290"/>
      <c r="C41" s="73"/>
      <c r="D41" s="73"/>
      <c r="E41" s="73"/>
      <c r="F41" s="73"/>
    </row>
    <row r="42" spans="1:7" x14ac:dyDescent="0.25">
      <c r="C42" s="73"/>
      <c r="D42" s="73"/>
      <c r="E42" s="73"/>
      <c r="F42" s="73"/>
    </row>
    <row r="43" spans="1:7" ht="42.75" customHeight="1" x14ac:dyDescent="0.25">
      <c r="A43" s="50" t="s">
        <v>311</v>
      </c>
      <c r="B43" s="51" t="s">
        <v>312</v>
      </c>
      <c r="C43" s="73"/>
      <c r="D43" s="73"/>
      <c r="E43" s="73"/>
      <c r="F43" s="73"/>
    </row>
    <row r="44" spans="1:7" ht="20.25" customHeight="1" x14ac:dyDescent="0.25">
      <c r="A44" s="18" t="s">
        <v>313</v>
      </c>
      <c r="B44" s="42">
        <v>0</v>
      </c>
      <c r="C44" s="73"/>
      <c r="D44" s="73"/>
      <c r="E44" s="73"/>
      <c r="F44" s="73"/>
    </row>
    <row r="45" spans="1:7" ht="20.25" customHeight="1" x14ac:dyDescent="0.25">
      <c r="A45" s="18" t="s">
        <v>314</v>
      </c>
      <c r="B45" s="42">
        <v>1</v>
      </c>
      <c r="C45" s="73"/>
      <c r="D45" s="73"/>
      <c r="E45" s="73"/>
      <c r="F45" s="73"/>
    </row>
    <row r="46" spans="1:7" ht="20.25" customHeight="1" x14ac:dyDescent="0.25">
      <c r="A46" s="18" t="s">
        <v>315</v>
      </c>
      <c r="B46" s="42">
        <v>2</v>
      </c>
      <c r="C46" s="73"/>
      <c r="D46" s="73"/>
      <c r="E46" s="73"/>
      <c r="F46" s="73"/>
    </row>
    <row r="47" spans="1:7" x14ac:dyDescent="0.25">
      <c r="A47" s="35"/>
      <c r="B47" s="14"/>
    </row>
  </sheetData>
  <mergeCells count="5">
    <mergeCell ref="A2:B2"/>
    <mergeCell ref="A29:B29"/>
    <mergeCell ref="A41:B41"/>
    <mergeCell ref="A4:A11"/>
    <mergeCell ref="A12:A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12</vt:i4>
      </vt:variant>
    </vt:vector>
  </HeadingPairs>
  <TitlesOfParts>
    <vt:vector size="17" baseType="lpstr">
      <vt:lpstr>1. IDENTIFICACIÓN RIESGO</vt:lpstr>
      <vt:lpstr>2. ANALISIS Y VALORACION</vt:lpstr>
      <vt:lpstr>3. MAPA</vt:lpstr>
      <vt:lpstr>TABLAS ANALISIS</vt:lpstr>
      <vt:lpstr>TABLAS VALORACION</vt:lpstr>
      <vt:lpstr>'1. IDENTIFICACIÓN RIESGO'!Área_de_impresión</vt:lpstr>
      <vt:lpstr>'2. ANALISIS Y VALORACION'!Área_de_impresión</vt:lpstr>
      <vt:lpstr>'TABLAS ANALISIS'!Área_de_impresión</vt:lpstr>
      <vt:lpstr>'2. ANALISIS Y VALORACION'!CONTROLES</vt:lpstr>
      <vt:lpstr>'1. IDENTIFICACIÓN RIESGO'!CORRUPCION</vt:lpstr>
      <vt:lpstr>CORRUPCION</vt:lpstr>
      <vt:lpstr>'1. IDENTIFICACIÓN RIESGO'!factoresexternos</vt:lpstr>
      <vt:lpstr>factoresinternos</vt:lpstr>
      <vt:lpstr>OK</vt:lpstr>
      <vt:lpstr>'1. IDENTIFICACIÓN RIESGO'!OLE_LINK1</vt:lpstr>
      <vt:lpstr>'1. IDENTIFICACIÓN RIESGO'!Tipo_de_riesgo</vt:lpstr>
      <vt:lpstr>'1. IDENTIFICACIÓN RIESGO'!Títulos_a_imprimir</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Android phone</dc:creator>
  <cp:lastModifiedBy>DANIELA MARIA HOYOS GOMEZ</cp:lastModifiedBy>
  <dcterms:created xsi:type="dcterms:W3CDTF">2016-05-12T15:42:09Z</dcterms:created>
  <dcterms:modified xsi:type="dcterms:W3CDTF">2016-09-12T16:14:09Z</dcterms:modified>
</cp:coreProperties>
</file>